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-345" windowWidth="28035" windowHeight="12480"/>
  </bookViews>
  <sheets>
    <sheet name="표지" sheetId="1" r:id="rId1"/>
    <sheet name="예산총칙" sheetId="5" r:id="rId2"/>
    <sheet name="세입세출총괄" sheetId="6" r:id="rId3"/>
    <sheet name="세입예산서" sheetId="7" r:id="rId4"/>
    <sheet name="세출예산서" sheetId="9" r:id="rId5"/>
    <sheet name="종사자보수일람표" sheetId="11" r:id="rId6"/>
  </sheets>
  <definedNames>
    <definedName name="_xlnm.Print_Area" localSheetId="2">세입세출총괄!$A$1:$O$65</definedName>
    <definedName name="_xlnm.Print_Area" localSheetId="3">세입예산서!$A$1:$W$117</definedName>
    <definedName name="_xlnm.Print_Area" localSheetId="4">세출예산서!$A$1:$V$202</definedName>
    <definedName name="_xlnm.Print_Area" localSheetId="1">예산총칙!$A$1:$J$33</definedName>
    <definedName name="_xlnm.Print_Area" localSheetId="5">종사자보수일람표!$A$1:$S$8</definedName>
    <definedName name="_xlnm.Print_Area" localSheetId="0">표지!$A$1:$L$11</definedName>
  </definedNames>
  <calcPr calcId="145621"/>
</workbook>
</file>

<file path=xl/calcChain.xml><?xml version="1.0" encoding="utf-8"?>
<calcChain xmlns="http://schemas.openxmlformats.org/spreadsheetml/2006/main">
  <c r="V192" i="9" l="1"/>
  <c r="V93" i="9"/>
  <c r="V177" i="9"/>
  <c r="L18" i="6"/>
  <c r="L17" i="6"/>
  <c r="L16" i="6"/>
  <c r="L34" i="6"/>
  <c r="L33" i="6"/>
  <c r="K34" i="6"/>
  <c r="K33" i="6"/>
  <c r="V67" i="9"/>
  <c r="V68" i="9" s="1"/>
  <c r="K18" i="6"/>
  <c r="K17" i="6"/>
  <c r="K16" i="6"/>
  <c r="V72" i="9" l="1"/>
  <c r="H9" i="7" l="1"/>
  <c r="H8" i="7" s="1"/>
  <c r="H7" i="7" s="1"/>
  <c r="G9" i="7"/>
  <c r="G8" i="7" s="1"/>
  <c r="G7" i="7" s="1"/>
  <c r="H15" i="7"/>
  <c r="H14" i="7" s="1"/>
  <c r="H13" i="7" s="1"/>
  <c r="G15" i="7"/>
  <c r="G14" i="7" s="1"/>
  <c r="G13" i="7" s="1"/>
  <c r="H20" i="7"/>
  <c r="H19" i="7" s="1"/>
  <c r="G20" i="7"/>
  <c r="G19" i="7" s="1"/>
  <c r="H75" i="7"/>
  <c r="H74" i="7" s="1"/>
  <c r="H85" i="7"/>
  <c r="H84" i="7" s="1"/>
  <c r="G85" i="7"/>
  <c r="G84" i="7" s="1"/>
  <c r="H102" i="7"/>
  <c r="H101" i="7" s="1"/>
  <c r="G102" i="7"/>
  <c r="G101" i="7" s="1"/>
  <c r="G64" i="7"/>
  <c r="G65" i="7"/>
  <c r="F139" i="9"/>
  <c r="H139" i="9"/>
  <c r="G139" i="9"/>
  <c r="D139" i="9"/>
  <c r="V92" i="9"/>
  <c r="V94" i="9"/>
  <c r="V117" i="9"/>
  <c r="V118" i="9" s="1"/>
  <c r="G115" i="9" s="1"/>
  <c r="F154" i="9"/>
  <c r="G154" i="9"/>
  <c r="D154" i="9"/>
  <c r="F123" i="9"/>
  <c r="H123" i="9"/>
  <c r="G123" i="9"/>
  <c r="D123" i="9"/>
  <c r="F182" i="9"/>
  <c r="H182" i="9"/>
  <c r="G182" i="9"/>
  <c r="D182" i="9"/>
  <c r="F8" i="9"/>
  <c r="H8" i="9"/>
  <c r="G8" i="9"/>
  <c r="D8" i="9"/>
  <c r="V38" i="9"/>
  <c r="V35" i="9"/>
  <c r="V39" i="9" s="1"/>
  <c r="V16" i="9"/>
  <c r="V17" i="9" s="1"/>
  <c r="D19" i="6"/>
  <c r="D17" i="6"/>
  <c r="D16" i="6"/>
  <c r="C18" i="6"/>
  <c r="C17" i="6"/>
  <c r="C16" i="6"/>
  <c r="I20" i="7"/>
  <c r="N45" i="9" l="1"/>
  <c r="V45" i="9" s="1"/>
  <c r="V46" i="9" s="1"/>
  <c r="L50" i="6"/>
  <c r="L49" i="6"/>
  <c r="L46" i="6"/>
  <c r="L45" i="6" s="1"/>
  <c r="L44" i="6" s="1"/>
  <c r="L43" i="6"/>
  <c r="L42" i="6" s="1"/>
  <c r="L41" i="6"/>
  <c r="L40" i="6"/>
  <c r="L39" i="6"/>
  <c r="L38" i="6"/>
  <c r="L37" i="6"/>
  <c r="L35" i="6"/>
  <c r="L30" i="6"/>
  <c r="L29" i="6"/>
  <c r="L28" i="6"/>
  <c r="L25" i="6"/>
  <c r="L24" i="6"/>
  <c r="L23" i="6"/>
  <c r="L22" i="6"/>
  <c r="L21" i="6"/>
  <c r="L20" i="6"/>
  <c r="L14" i="6"/>
  <c r="L13" i="6"/>
  <c r="L12" i="6"/>
  <c r="L11" i="6"/>
  <c r="L10" i="6"/>
  <c r="K50" i="6"/>
  <c r="K49" i="6"/>
  <c r="K46" i="6"/>
  <c r="K43" i="6"/>
  <c r="K41" i="6"/>
  <c r="K40" i="6"/>
  <c r="K39" i="6"/>
  <c r="K38" i="6"/>
  <c r="K37" i="6"/>
  <c r="K35" i="6"/>
  <c r="K30" i="6"/>
  <c r="K29" i="6"/>
  <c r="K28" i="6"/>
  <c r="K25" i="6"/>
  <c r="K24" i="6"/>
  <c r="K23" i="6"/>
  <c r="K22" i="6"/>
  <c r="K21" i="6"/>
  <c r="K20" i="6"/>
  <c r="K14" i="6"/>
  <c r="K13" i="6"/>
  <c r="K12" i="6"/>
  <c r="K11" i="6"/>
  <c r="K10" i="6"/>
  <c r="J48" i="6"/>
  <c r="J45" i="6"/>
  <c r="J42" i="6"/>
  <c r="J36" i="6"/>
  <c r="J32" i="6"/>
  <c r="I47" i="6"/>
  <c r="I44" i="6"/>
  <c r="I31" i="6"/>
  <c r="J27" i="6"/>
  <c r="I26" i="6"/>
  <c r="J19" i="6"/>
  <c r="J15" i="6"/>
  <c r="J9" i="6"/>
  <c r="I8" i="6"/>
  <c r="A11" i="6"/>
  <c r="B29" i="6"/>
  <c r="B34" i="6"/>
  <c r="A33" i="6"/>
  <c r="A28" i="6"/>
  <c r="A24" i="6"/>
  <c r="B25" i="6"/>
  <c r="B21" i="6"/>
  <c r="D10" i="6"/>
  <c r="D27" i="6"/>
  <c r="D37" i="6"/>
  <c r="D36" i="6"/>
  <c r="D35" i="6"/>
  <c r="C37" i="6"/>
  <c r="C36" i="6"/>
  <c r="C35" i="6"/>
  <c r="D32" i="6"/>
  <c r="D31" i="6"/>
  <c r="D30" i="6"/>
  <c r="D26" i="6"/>
  <c r="D23" i="6"/>
  <c r="D22" i="6"/>
  <c r="D13" i="6"/>
  <c r="D12" i="6" s="1"/>
  <c r="C19" i="6"/>
  <c r="B15" i="6"/>
  <c r="C13" i="6"/>
  <c r="B12" i="6"/>
  <c r="C10" i="6"/>
  <c r="B9" i="6"/>
  <c r="A8" i="6"/>
  <c r="V172" i="9"/>
  <c r="V160" i="9"/>
  <c r="W113" i="7"/>
  <c r="W114" i="7" s="1"/>
  <c r="L36" i="6" l="1"/>
  <c r="N56" i="9"/>
  <c r="L9" i="6"/>
  <c r="L15" i="6"/>
  <c r="L32" i="6"/>
  <c r="L48" i="6"/>
  <c r="L19" i="6"/>
  <c r="L27" i="6"/>
  <c r="D11" i="6"/>
  <c r="D29" i="6"/>
  <c r="D28" i="6" s="1"/>
  <c r="D21" i="6"/>
  <c r="D20" i="6" s="1"/>
  <c r="D9" i="6"/>
  <c r="D8" i="6" s="1"/>
  <c r="D34" i="6"/>
  <c r="D33" i="6" s="1"/>
  <c r="D25" i="6"/>
  <c r="D24" i="6" s="1"/>
  <c r="W116" i="7"/>
  <c r="W117" i="7" s="1"/>
  <c r="I111" i="7" s="1"/>
  <c r="V180" i="9"/>
  <c r="V181" i="9" s="1"/>
  <c r="V164" i="9"/>
  <c r="V165" i="9" s="1"/>
  <c r="V148" i="9"/>
  <c r="I144" i="9" s="1"/>
  <c r="V130" i="9"/>
  <c r="V132" i="9" s="1"/>
  <c r="I128" i="9" s="1"/>
  <c r="V120" i="9"/>
  <c r="V100" i="9"/>
  <c r="I162" i="9" l="1"/>
  <c r="E162" i="9" s="1"/>
  <c r="L26" i="6"/>
  <c r="L47" i="6"/>
  <c r="L8" i="6"/>
  <c r="L31" i="6"/>
  <c r="V53" i="9"/>
  <c r="V51" i="9"/>
  <c r="V50" i="9"/>
  <c r="V49" i="9"/>
  <c r="N8" i="11"/>
  <c r="F69" i="9"/>
  <c r="H69" i="9"/>
  <c r="D69" i="9"/>
  <c r="F83" i="9"/>
  <c r="H83" i="9"/>
  <c r="G83" i="9"/>
  <c r="D83" i="9"/>
  <c r="F122" i="9"/>
  <c r="H122" i="9"/>
  <c r="G122" i="9"/>
  <c r="D122" i="9"/>
  <c r="F188" i="9"/>
  <c r="F187" i="9" s="1"/>
  <c r="H188" i="9"/>
  <c r="H187" i="9" s="1"/>
  <c r="G188" i="9"/>
  <c r="G187" i="9" s="1"/>
  <c r="D188" i="9"/>
  <c r="D187" i="9" s="1"/>
  <c r="F194" i="9"/>
  <c r="F193" i="9" s="1"/>
  <c r="H194" i="9"/>
  <c r="H193" i="9" s="1"/>
  <c r="G194" i="9"/>
  <c r="G193" i="9" s="1"/>
  <c r="D194" i="9"/>
  <c r="D193" i="9" s="1"/>
  <c r="E144" i="9"/>
  <c r="M34" i="6" s="1"/>
  <c r="V201" i="9"/>
  <c r="V202" i="9" s="1"/>
  <c r="I199" i="9" s="1"/>
  <c r="E199" i="9" s="1"/>
  <c r="V198" i="9"/>
  <c r="I195" i="9" s="1"/>
  <c r="E195" i="9" s="1"/>
  <c r="V20" i="9"/>
  <c r="I86" i="7"/>
  <c r="W78" i="7"/>
  <c r="W79" i="7" s="1"/>
  <c r="G76" i="7" s="1"/>
  <c r="I19" i="7"/>
  <c r="F8" i="7"/>
  <c r="F7" i="7" s="1"/>
  <c r="D8" i="7"/>
  <c r="D7" i="7" s="1"/>
  <c r="F14" i="7"/>
  <c r="F13" i="7" s="1"/>
  <c r="D14" i="7"/>
  <c r="D13" i="7" s="1"/>
  <c r="W105" i="7"/>
  <c r="W106" i="7" s="1"/>
  <c r="I103" i="7" s="1"/>
  <c r="W23" i="7"/>
  <c r="W58" i="7"/>
  <c r="W59" i="7" s="1"/>
  <c r="W46" i="7"/>
  <c r="W32" i="7"/>
  <c r="W28" i="7"/>
  <c r="W29" i="7"/>
  <c r="W27" i="7"/>
  <c r="W11" i="7"/>
  <c r="W12" i="7" s="1"/>
  <c r="I9" i="7" s="1"/>
  <c r="E9" i="7" s="1"/>
  <c r="W47" i="7"/>
  <c r="W48" i="7"/>
  <c r="W51" i="7"/>
  <c r="W55" i="7"/>
  <c r="W54" i="7"/>
  <c r="W53" i="7"/>
  <c r="W52" i="7"/>
  <c r="W33" i="7"/>
  <c r="W34" i="7"/>
  <c r="W35" i="7"/>
  <c r="W36" i="7"/>
  <c r="W39" i="7"/>
  <c r="W42" i="7"/>
  <c r="W43" i="7" s="1"/>
  <c r="D44" i="7"/>
  <c r="W96" i="7"/>
  <c r="I93" i="7" s="1"/>
  <c r="W17" i="7"/>
  <c r="D4" i="9"/>
  <c r="M21" i="9"/>
  <c r="M22" i="9"/>
  <c r="L12" i="9"/>
  <c r="L13" i="9"/>
  <c r="L11" i="9"/>
  <c r="L20" i="9" s="1"/>
  <c r="N12" i="9"/>
  <c r="N13" i="9"/>
  <c r="N11" i="9"/>
  <c r="G6" i="11"/>
  <c r="G7" i="11"/>
  <c r="G5" i="11"/>
  <c r="D5" i="6"/>
  <c r="E76" i="7" l="1"/>
  <c r="G75" i="7"/>
  <c r="G74" i="7" s="1"/>
  <c r="G6" i="7" s="1"/>
  <c r="E86" i="7"/>
  <c r="E30" i="6" s="1"/>
  <c r="E93" i="7"/>
  <c r="E31" i="6" s="1"/>
  <c r="E35" i="6"/>
  <c r="E103" i="7"/>
  <c r="D20" i="7"/>
  <c r="D19" i="7" s="1"/>
  <c r="D18" i="6"/>
  <c r="D15" i="6" s="1"/>
  <c r="D14" i="6" s="1"/>
  <c r="D7" i="6" s="1"/>
  <c r="J199" i="9"/>
  <c r="M50" i="6"/>
  <c r="N50" i="6" s="1"/>
  <c r="J144" i="9"/>
  <c r="J162" i="9"/>
  <c r="M38" i="6"/>
  <c r="N38" i="6" s="1"/>
  <c r="J195" i="9"/>
  <c r="M49" i="6"/>
  <c r="L7" i="6"/>
  <c r="E10" i="6"/>
  <c r="I8" i="7"/>
  <c r="I7" i="7" s="1"/>
  <c r="I194" i="9"/>
  <c r="I193" i="9" s="1"/>
  <c r="V77" i="9"/>
  <c r="I74" i="9" s="1"/>
  <c r="E74" i="9" s="1"/>
  <c r="M17" i="6" s="1"/>
  <c r="G138" i="9"/>
  <c r="H7" i="9"/>
  <c r="E194" i="9"/>
  <c r="E193" i="9" s="1"/>
  <c r="J193" i="9" s="1"/>
  <c r="F138" i="9"/>
  <c r="F7" i="9"/>
  <c r="W49" i="7"/>
  <c r="W30" i="7"/>
  <c r="W56" i="7"/>
  <c r="W37" i="7"/>
  <c r="J93" i="7" l="1"/>
  <c r="F44" i="7"/>
  <c r="E9" i="6"/>
  <c r="F10" i="6"/>
  <c r="J74" i="9"/>
  <c r="N49" i="6"/>
  <c r="M48" i="6"/>
  <c r="J9" i="7"/>
  <c r="E8" i="7"/>
  <c r="J194" i="9"/>
  <c r="F6" i="9"/>
  <c r="J103" i="7"/>
  <c r="V173" i="9"/>
  <c r="I170" i="9" s="1"/>
  <c r="E170" i="9" s="1"/>
  <c r="V87" i="9"/>
  <c r="V157" i="9"/>
  <c r="V101" i="9"/>
  <c r="V108" i="9"/>
  <c r="V81" i="9"/>
  <c r="V80" i="9"/>
  <c r="V176" i="9"/>
  <c r="V178" i="9" s="1"/>
  <c r="H174" i="9" s="1"/>
  <c r="V161" i="9"/>
  <c r="E44" i="7" l="1"/>
  <c r="E18" i="6" s="1"/>
  <c r="F9" i="6"/>
  <c r="E8" i="6"/>
  <c r="M47" i="6"/>
  <c r="N48" i="6"/>
  <c r="J170" i="9"/>
  <c r="M40" i="6"/>
  <c r="N40" i="6" s="1"/>
  <c r="V82" i="9"/>
  <c r="I78" i="9" s="1"/>
  <c r="E7" i="7"/>
  <c r="J8" i="7"/>
  <c r="V169" i="9"/>
  <c r="I166" i="9" s="1"/>
  <c r="E166" i="9" s="1"/>
  <c r="D6" i="5" l="1"/>
  <c r="F8" i="6"/>
  <c r="J166" i="9"/>
  <c r="M39" i="6"/>
  <c r="N39" i="6" s="1"/>
  <c r="D27" i="5"/>
  <c r="D20" i="5"/>
  <c r="N47" i="6"/>
  <c r="V99" i="9"/>
  <c r="V98" i="9"/>
  <c r="V136" i="9"/>
  <c r="V135" i="9"/>
  <c r="V121" i="9"/>
  <c r="I115" i="9" s="1"/>
  <c r="V113" i="9"/>
  <c r="V112" i="9"/>
  <c r="V107" i="9"/>
  <c r="V105" i="9"/>
  <c r="V106" i="9"/>
  <c r="V91" i="9"/>
  <c r="V95" i="9" s="1"/>
  <c r="I89" i="9" s="1"/>
  <c r="V86" i="9"/>
  <c r="V88" i="9" s="1"/>
  <c r="V158" i="9"/>
  <c r="I155" i="9" s="1"/>
  <c r="E155" i="9" s="1"/>
  <c r="M37" i="6" s="1"/>
  <c r="N37" i="6" s="1"/>
  <c r="V64" i="9"/>
  <c r="V65" i="9" s="1"/>
  <c r="J155" i="9" l="1"/>
  <c r="I84" i="9"/>
  <c r="E84" i="9" s="1"/>
  <c r="M20" i="6" s="1"/>
  <c r="E115" i="9"/>
  <c r="I62" i="9"/>
  <c r="E62" i="9" s="1"/>
  <c r="J62" i="9" s="1"/>
  <c r="V114" i="9"/>
  <c r="V109" i="9"/>
  <c r="V102" i="9"/>
  <c r="I96" i="9" s="1"/>
  <c r="E128" i="9"/>
  <c r="V73" i="9"/>
  <c r="V137" i="9"/>
  <c r="V127" i="9"/>
  <c r="I124" i="9" s="1"/>
  <c r="G70" i="9" l="1"/>
  <c r="G69" i="9" s="1"/>
  <c r="G7" i="9" s="1"/>
  <c r="G6" i="9" s="1"/>
  <c r="M14" i="6"/>
  <c r="N14" i="6" s="1"/>
  <c r="E89" i="9"/>
  <c r="M21" i="6" s="1"/>
  <c r="N21" i="6" s="1"/>
  <c r="I103" i="9"/>
  <c r="E103" i="9" s="1"/>
  <c r="J103" i="9" s="1"/>
  <c r="I110" i="9"/>
  <c r="E110" i="9" s="1"/>
  <c r="M24" i="6" s="1"/>
  <c r="N24" i="6" s="1"/>
  <c r="I133" i="9"/>
  <c r="E133" i="9" s="1"/>
  <c r="J133" i="9" s="1"/>
  <c r="E96" i="9"/>
  <c r="M22" i="6" s="1"/>
  <c r="N22" i="6" s="1"/>
  <c r="J115" i="9"/>
  <c r="M25" i="6"/>
  <c r="N25" i="6" s="1"/>
  <c r="J128" i="9"/>
  <c r="M29" i="6"/>
  <c r="N29" i="6" s="1"/>
  <c r="N20" i="6"/>
  <c r="J84" i="9"/>
  <c r="E124" i="9"/>
  <c r="E70" i="9" l="1"/>
  <c r="M16" i="6" s="1"/>
  <c r="J110" i="9"/>
  <c r="I123" i="9"/>
  <c r="J89" i="9"/>
  <c r="M30" i="6"/>
  <c r="N30" i="6" s="1"/>
  <c r="M23" i="6"/>
  <c r="N23" i="6" s="1"/>
  <c r="M28" i="6"/>
  <c r="N28" i="6" s="1"/>
  <c r="E123" i="9"/>
  <c r="J96" i="9"/>
  <c r="E83" i="9"/>
  <c r="I83" i="9"/>
  <c r="J124" i="9"/>
  <c r="J70" i="9" l="1"/>
  <c r="N17" i="6"/>
  <c r="M19" i="6"/>
  <c r="N19" i="6" s="1"/>
  <c r="E111" i="7"/>
  <c r="E37" i="6" l="1"/>
  <c r="E78" i="9"/>
  <c r="I69" i="9"/>
  <c r="W62" i="7"/>
  <c r="W63" i="7" s="1"/>
  <c r="F60" i="7" s="1"/>
  <c r="F102" i="7"/>
  <c r="F101" i="7" s="1"/>
  <c r="M18" i="6" l="1"/>
  <c r="N18" i="6" s="1"/>
  <c r="E69" i="9"/>
  <c r="J69" i="9" s="1"/>
  <c r="E60" i="7"/>
  <c r="E19" i="6" s="1"/>
  <c r="N16" i="6"/>
  <c r="J78" i="9"/>
  <c r="M15" i="6" l="1"/>
  <c r="N15" i="6" s="1"/>
  <c r="J60" i="7"/>
  <c r="V27" i="9" l="1"/>
  <c r="V26" i="9" l="1"/>
  <c r="K7" i="11" l="1"/>
  <c r="N7" i="11" l="1"/>
  <c r="O7" i="11" s="1"/>
  <c r="Q7" i="11"/>
  <c r="P7" i="11"/>
  <c r="L7" i="11"/>
  <c r="M7" i="11"/>
  <c r="R7" i="11" s="1"/>
  <c r="S7" i="11" l="1"/>
  <c r="C32" i="6"/>
  <c r="C31" i="6"/>
  <c r="C30" i="6"/>
  <c r="C27" i="6"/>
  <c r="C26" i="6"/>
  <c r="W82" i="7"/>
  <c r="W83" i="7" s="1"/>
  <c r="I80" i="7" s="1"/>
  <c r="C23" i="6"/>
  <c r="C22" i="6"/>
  <c r="E80" i="7" l="1"/>
  <c r="E27" i="6" s="1"/>
  <c r="F27" i="6" s="1"/>
  <c r="A20" i="6"/>
  <c r="J80" i="7" l="1"/>
  <c r="D75" i="7"/>
  <c r="D74" i="7" s="1"/>
  <c r="D65" i="7" l="1"/>
  <c r="D64" i="7" s="1"/>
  <c r="D102" i="7"/>
  <c r="D101" i="7" s="1"/>
  <c r="F65" i="7"/>
  <c r="F64" i="7" s="1"/>
  <c r="D85" i="7"/>
  <c r="D84" i="7" s="1"/>
  <c r="W40" i="7"/>
  <c r="F25" i="7" s="1"/>
  <c r="E25" i="7" s="1"/>
  <c r="W24" i="7"/>
  <c r="F21" i="7" s="1"/>
  <c r="E21" i="7" s="1"/>
  <c r="F75" i="7"/>
  <c r="F74" i="7" s="1"/>
  <c r="W100" i="7"/>
  <c r="I97" i="7" s="1"/>
  <c r="E26" i="6"/>
  <c r="E25" i="6" s="1"/>
  <c r="E24" i="6" s="1"/>
  <c r="D10" i="5" s="1"/>
  <c r="W72" i="7"/>
  <c r="W68" i="7"/>
  <c r="W69" i="7" s="1"/>
  <c r="A14" i="6"/>
  <c r="E97" i="7" l="1"/>
  <c r="E32" i="6" s="1"/>
  <c r="E29" i="6" s="1"/>
  <c r="E28" i="6" s="1"/>
  <c r="D11" i="5" s="1"/>
  <c r="I66" i="7"/>
  <c r="H66" i="7"/>
  <c r="J21" i="7"/>
  <c r="F20" i="7"/>
  <c r="F19" i="7" s="1"/>
  <c r="E17" i="6"/>
  <c r="D6" i="7"/>
  <c r="F85" i="7"/>
  <c r="F84" i="7" s="1"/>
  <c r="W73" i="7"/>
  <c r="W18" i="7"/>
  <c r="E66" i="7" l="1"/>
  <c r="E22" i="6" s="1"/>
  <c r="I15" i="7"/>
  <c r="I14" i="7" s="1"/>
  <c r="I13" i="7" s="1"/>
  <c r="H70" i="7"/>
  <c r="E70" i="7" s="1"/>
  <c r="E23" i="6" s="1"/>
  <c r="E16" i="6"/>
  <c r="E15" i="6" s="1"/>
  <c r="E14" i="6" s="1"/>
  <c r="D8" i="5" s="1"/>
  <c r="E20" i="7"/>
  <c r="F6" i="7"/>
  <c r="J76" i="7"/>
  <c r="E75" i="7"/>
  <c r="F19" i="6"/>
  <c r="I85" i="7"/>
  <c r="I84" i="7" s="1"/>
  <c r="I75" i="7"/>
  <c r="I74" i="7" s="1"/>
  <c r="J97" i="7"/>
  <c r="E21" i="6" l="1"/>
  <c r="E20" i="6" s="1"/>
  <c r="D9" i="5" s="1"/>
  <c r="E15" i="7"/>
  <c r="E13" i="6" s="1"/>
  <c r="E12" i="6" s="1"/>
  <c r="J70" i="7"/>
  <c r="E65" i="7"/>
  <c r="J65" i="7" s="1"/>
  <c r="H65" i="7"/>
  <c r="H64" i="7" s="1"/>
  <c r="H6" i="7" s="1"/>
  <c r="E19" i="7"/>
  <c r="J19" i="7" s="1"/>
  <c r="J20" i="7"/>
  <c r="E74" i="7"/>
  <c r="J74" i="7" s="1"/>
  <c r="J75" i="7"/>
  <c r="F18" i="6"/>
  <c r="F31" i="6"/>
  <c r="F23" i="6"/>
  <c r="F32" i="6"/>
  <c r="I65" i="7"/>
  <c r="I64" i="7" s="1"/>
  <c r="E14" i="7" l="1"/>
  <c r="J14" i="7" s="1"/>
  <c r="E13" i="7"/>
  <c r="F12" i="6"/>
  <c r="E11" i="6"/>
  <c r="J66" i="7"/>
  <c r="E64" i="7"/>
  <c r="J86" i="7"/>
  <c r="E85" i="7"/>
  <c r="F26" i="6"/>
  <c r="J15" i="7"/>
  <c r="D7" i="5" l="1"/>
  <c r="F11" i="6"/>
  <c r="J64" i="7"/>
  <c r="E84" i="7"/>
  <c r="J84" i="7" s="1"/>
  <c r="J85" i="7"/>
  <c r="F30" i="6"/>
  <c r="F29" i="6"/>
  <c r="F13" i="6"/>
  <c r="F22" i="6"/>
  <c r="F25" i="6"/>
  <c r="F24" i="6" l="1"/>
  <c r="F21" i="6"/>
  <c r="F28" i="6"/>
  <c r="J7" i="7"/>
  <c r="I154" i="9" l="1"/>
  <c r="F20" i="6"/>
  <c r="J13" i="7"/>
  <c r="V186" i="9" l="1"/>
  <c r="I183" i="9" s="1"/>
  <c r="I182" i="9" s="1"/>
  <c r="E183" i="9" l="1"/>
  <c r="M43" i="6" l="1"/>
  <c r="N43" i="6" s="1"/>
  <c r="E182" i="9"/>
  <c r="J183" i="9"/>
  <c r="J182" i="9" s="1"/>
  <c r="V12" i="9"/>
  <c r="M42" i="6" l="1"/>
  <c r="N42" i="6" s="1"/>
  <c r="V25" i="9"/>
  <c r="L32" i="9"/>
  <c r="L31" i="9"/>
  <c r="V22" i="9"/>
  <c r="L22" i="9"/>
  <c r="V28" i="9" l="1"/>
  <c r="I8" i="11"/>
  <c r="I122" i="9" l="1"/>
  <c r="M27" i="6" l="1"/>
  <c r="M26" i="6" l="1"/>
  <c r="N27" i="6"/>
  <c r="E122" i="9"/>
  <c r="J122" i="9" s="1"/>
  <c r="J123" i="9"/>
  <c r="D17" i="5" l="1"/>
  <c r="N26" i="6"/>
  <c r="E5" i="6"/>
  <c r="M5" i="6" s="1"/>
  <c r="L5" i="6"/>
  <c r="F4" i="9" l="1"/>
  <c r="E4" i="9"/>
  <c r="L30" i="9"/>
  <c r="L25" i="9"/>
  <c r="V13" i="9"/>
  <c r="L21" i="9"/>
  <c r="V21" i="9"/>
  <c r="M20" i="9"/>
  <c r="V11" i="9"/>
  <c r="G8" i="11" l="1"/>
  <c r="V23" i="9"/>
  <c r="V14" i="9"/>
  <c r="K6" i="11"/>
  <c r="I9" i="9" l="1"/>
  <c r="E9" i="9" s="1"/>
  <c r="N6" i="11"/>
  <c r="O6" i="11" s="1"/>
  <c r="Q6" i="11"/>
  <c r="P6" i="11"/>
  <c r="V33" i="9"/>
  <c r="I18" i="9" s="1"/>
  <c r="L6" i="11"/>
  <c r="D7" i="9"/>
  <c r="D138" i="9"/>
  <c r="K5" i="11"/>
  <c r="H8" i="11"/>
  <c r="M10" i="6" l="1"/>
  <c r="N10" i="6" s="1"/>
  <c r="E18" i="9"/>
  <c r="J9" i="9"/>
  <c r="M5" i="11"/>
  <c r="N5" i="11"/>
  <c r="O5" i="11" s="1"/>
  <c r="Q5" i="11"/>
  <c r="D6" i="9"/>
  <c r="L5" i="11"/>
  <c r="P8" i="11"/>
  <c r="M6" i="11"/>
  <c r="R6" i="11" s="1"/>
  <c r="S6" i="11" s="1"/>
  <c r="K8" i="11"/>
  <c r="J18" i="9" l="1"/>
  <c r="M11" i="6"/>
  <c r="R5" i="11"/>
  <c r="S5" i="11" s="1"/>
  <c r="Q8" i="11"/>
  <c r="M8" i="11"/>
  <c r="L8" i="11"/>
  <c r="O8" i="11"/>
  <c r="J8" i="11"/>
  <c r="N42" i="9"/>
  <c r="N49" i="9" s="1"/>
  <c r="N11" i="6" l="1"/>
  <c r="R8" i="11"/>
  <c r="S8" i="11" s="1"/>
  <c r="I189" i="9" l="1"/>
  <c r="V153" i="9"/>
  <c r="I149" i="9" s="1"/>
  <c r="E149" i="9" s="1"/>
  <c r="J149" i="9" l="1"/>
  <c r="M35" i="6"/>
  <c r="N35" i="6" s="1"/>
  <c r="I188" i="9"/>
  <c r="I187" i="9" s="1"/>
  <c r="E189" i="9"/>
  <c r="M46" i="6" s="1"/>
  <c r="V143" i="9"/>
  <c r="I140" i="9" s="1"/>
  <c r="I139" i="9" s="1"/>
  <c r="M45" i="6" l="1"/>
  <c r="N46" i="6"/>
  <c r="E140" i="9"/>
  <c r="M33" i="6" s="1"/>
  <c r="N33" i="6" s="1"/>
  <c r="I138" i="9"/>
  <c r="E188" i="9"/>
  <c r="J189" i="9"/>
  <c r="W109" i="7"/>
  <c r="W110" i="7" s="1"/>
  <c r="I107" i="7" s="1"/>
  <c r="E107" i="7" s="1"/>
  <c r="N34" i="6" l="1"/>
  <c r="E139" i="9"/>
  <c r="E36" i="6"/>
  <c r="E102" i="7"/>
  <c r="E101" i="7" s="1"/>
  <c r="M32" i="6"/>
  <c r="M44" i="6"/>
  <c r="N45" i="6"/>
  <c r="E187" i="9"/>
  <c r="J187" i="9" s="1"/>
  <c r="J188" i="9"/>
  <c r="J140" i="9"/>
  <c r="E34" i="6" l="1"/>
  <c r="E33" i="6" s="1"/>
  <c r="F36" i="6"/>
  <c r="N44" i="6"/>
  <c r="D19" i="5"/>
  <c r="N32" i="6"/>
  <c r="J111" i="7"/>
  <c r="D12" i="5" l="1"/>
  <c r="D13" i="5" s="1"/>
  <c r="E7" i="6"/>
  <c r="J139" i="9"/>
  <c r="F37" i="6"/>
  <c r="F17" i="6"/>
  <c r="I102" i="7"/>
  <c r="I101" i="7" s="1"/>
  <c r="I6" i="7" s="1"/>
  <c r="N50" i="9" l="1"/>
  <c r="V42" i="9"/>
  <c r="V43" i="9" s="1"/>
  <c r="I40" i="9" l="1"/>
  <c r="E40" i="9" s="1"/>
  <c r="J40" i="9" s="1"/>
  <c r="J107" i="7"/>
  <c r="N52" i="9"/>
  <c r="N51" i="9"/>
  <c r="M12" i="6" l="1"/>
  <c r="N12" i="6" s="1"/>
  <c r="V52" i="9"/>
  <c r="V54" i="9" s="1"/>
  <c r="E6" i="7"/>
  <c r="J102" i="7"/>
  <c r="J44" i="7"/>
  <c r="F35" i="6"/>
  <c r="N53" i="9"/>
  <c r="N59" i="9" l="1"/>
  <c r="V59" i="9" s="1"/>
  <c r="N57" i="9"/>
  <c r="V57" i="9" s="1"/>
  <c r="N58" i="9" s="1"/>
  <c r="V58" i="9" s="1"/>
  <c r="V56" i="9"/>
  <c r="N60" i="9"/>
  <c r="V60" i="9" s="1"/>
  <c r="J101" i="7"/>
  <c r="F34" i="6"/>
  <c r="V61" i="9" l="1"/>
  <c r="F33" i="6"/>
  <c r="I47" i="9" l="1"/>
  <c r="E47" i="9" s="1"/>
  <c r="J47" i="9" s="1"/>
  <c r="J25" i="7"/>
  <c r="I8" i="9" l="1"/>
  <c r="I7" i="9" s="1"/>
  <c r="I6" i="9" s="1"/>
  <c r="M13" i="6"/>
  <c r="N13" i="6" s="1"/>
  <c r="E8" i="9"/>
  <c r="E7" i="9" s="1"/>
  <c r="J6" i="7"/>
  <c r="F16" i="6"/>
  <c r="M9" i="6" l="1"/>
  <c r="N9" i="6" s="1"/>
  <c r="F15" i="6"/>
  <c r="M8" i="6" l="1"/>
  <c r="D16" i="5" s="1"/>
  <c r="J8" i="9"/>
  <c r="F7" i="6"/>
  <c r="F14" i="6"/>
  <c r="F3" i="5"/>
  <c r="N8" i="6" l="1"/>
  <c r="J83" i="9"/>
  <c r="J7" i="9" l="1"/>
  <c r="H154" i="9"/>
  <c r="H138" i="9" s="1"/>
  <c r="H6" i="9" s="1"/>
  <c r="E174" i="9"/>
  <c r="M41" i="6" s="1"/>
  <c r="M36" i="6" l="1"/>
  <c r="N41" i="6"/>
  <c r="J174" i="9"/>
  <c r="E154" i="9"/>
  <c r="J154" i="9" l="1"/>
  <c r="E138" i="9"/>
  <c r="N36" i="6"/>
  <c r="M31" i="6"/>
  <c r="E6" i="9" l="1"/>
  <c r="J6" i="9" s="1"/>
  <c r="J138" i="9"/>
  <c r="M7" i="6"/>
  <c r="N7" i="6" s="1"/>
  <c r="D18" i="5"/>
  <c r="D21" i="5" s="1"/>
  <c r="N31" i="6"/>
</calcChain>
</file>

<file path=xl/sharedStrings.xml><?xml version="1.0" encoding="utf-8"?>
<sst xmlns="http://schemas.openxmlformats.org/spreadsheetml/2006/main" count="795" uniqueCount="403">
  <si>
    <t>명</t>
    <phoneticPr fontId="1" type="noConversion"/>
  </si>
  <si>
    <t>월</t>
    <phoneticPr fontId="1" type="noConversion"/>
  </si>
  <si>
    <t>예   산   총   칙</t>
    <phoneticPr fontId="3" type="noConversion"/>
  </si>
  <si>
    <t>제1조</t>
    <phoneticPr fontId="3" type="noConversion"/>
  </si>
  <si>
    <t>(예산총괄)</t>
    <phoneticPr fontId="3" type="noConversion"/>
  </si>
  <si>
    <t>제2조</t>
    <phoneticPr fontId="3" type="noConversion"/>
  </si>
  <si>
    <t>(수입지출예산)</t>
    <phoneticPr fontId="3" type="noConversion"/>
  </si>
  <si>
    <t>1. 수입의 예산은 다음과 같다</t>
    <phoneticPr fontId="3" type="noConversion"/>
  </si>
  <si>
    <t>천원</t>
    <phoneticPr fontId="3" type="noConversion"/>
  </si>
  <si>
    <t>천원</t>
    <phoneticPr fontId="1" type="noConversion"/>
  </si>
  <si>
    <t>가. 사무비</t>
    <phoneticPr fontId="3" type="noConversion"/>
  </si>
  <si>
    <t>나. 재산조성비</t>
    <phoneticPr fontId="3" type="noConversion"/>
  </si>
  <si>
    <t>다. 사업비</t>
    <phoneticPr fontId="3" type="noConversion"/>
  </si>
  <si>
    <t>라. 잡지출</t>
    <phoneticPr fontId="1" type="noConversion"/>
  </si>
  <si>
    <t>마. 예비비</t>
    <phoneticPr fontId="1" type="noConversion"/>
  </si>
  <si>
    <t>제3조</t>
    <phoneticPr fontId="3" type="noConversion"/>
  </si>
  <si>
    <t>제4조</t>
    <phoneticPr fontId="3" type="noConversion"/>
  </si>
  <si>
    <t>(예산의전용)</t>
    <phoneticPr fontId="3" type="noConversion"/>
  </si>
  <si>
    <t>제5조</t>
    <phoneticPr fontId="3" type="noConversion"/>
  </si>
  <si>
    <t>(예비비)</t>
    <phoneticPr fontId="3" type="noConversion"/>
  </si>
  <si>
    <t>제6조</t>
    <phoneticPr fontId="3" type="noConversion"/>
  </si>
  <si>
    <t>(추가경정예산편성)</t>
    <phoneticPr fontId="3" type="noConversion"/>
  </si>
  <si>
    <t>제7조</t>
    <phoneticPr fontId="3" type="noConversion"/>
  </si>
  <si>
    <t>(준용)</t>
    <phoneticPr fontId="3" type="noConversion"/>
  </si>
  <si>
    <t>세입 • 세출 총괄</t>
    <phoneticPr fontId="1" type="noConversion"/>
  </si>
  <si>
    <t>(단위:천원)</t>
    <phoneticPr fontId="1" type="noConversion"/>
  </si>
  <si>
    <t>세     입</t>
    <phoneticPr fontId="1" type="noConversion"/>
  </si>
  <si>
    <t>세     출</t>
    <phoneticPr fontId="1" type="noConversion"/>
  </si>
  <si>
    <t>사무비</t>
    <phoneticPr fontId="1" type="noConversion"/>
  </si>
  <si>
    <t>인건비</t>
    <phoneticPr fontId="1" type="noConversion"/>
  </si>
  <si>
    <t>급여</t>
    <phoneticPr fontId="1" type="noConversion"/>
  </si>
  <si>
    <t>제수당</t>
    <phoneticPr fontId="1" type="noConversion"/>
  </si>
  <si>
    <t>총계</t>
    <phoneticPr fontId="1" type="noConversion"/>
  </si>
  <si>
    <t>*명절휴가비</t>
    <phoneticPr fontId="1" type="noConversion"/>
  </si>
  <si>
    <t>소계</t>
    <phoneticPr fontId="1" type="noConversion"/>
  </si>
  <si>
    <t>*</t>
    <phoneticPr fontId="1" type="noConversion"/>
  </si>
  <si>
    <t>=</t>
    <phoneticPr fontId="1" type="noConversion"/>
  </si>
  <si>
    <t>기타잡수입</t>
    <phoneticPr fontId="1" type="noConversion"/>
  </si>
  <si>
    <t>*</t>
    <phoneticPr fontId="1" type="noConversion"/>
  </si>
  <si>
    <t>명</t>
    <phoneticPr fontId="1" type="noConversion"/>
  </si>
  <si>
    <t>월</t>
    <phoneticPr fontId="1" type="noConversion"/>
  </si>
  <si>
    <t>=</t>
    <phoneticPr fontId="1" type="noConversion"/>
  </si>
  <si>
    <t>세 출 예 산 서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</si>
  <si>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</si>
  <si>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</si>
  <si>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</si>
  <si>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증감
(B-A)</t>
    <phoneticPr fontId="1" type="noConversion"/>
  </si>
  <si>
    <t>보조금</t>
    <phoneticPr fontId="1" type="noConversion"/>
  </si>
  <si>
    <t>*</t>
    <phoneticPr fontId="1" type="noConversion"/>
  </si>
  <si>
    <t>=</t>
    <phoneticPr fontId="1" type="noConversion"/>
  </si>
  <si>
    <t>/</t>
    <phoneticPr fontId="1" type="noConversion"/>
  </si>
  <si>
    <t>월</t>
    <phoneticPr fontId="1" type="noConversion"/>
  </si>
  <si>
    <t>퇴직적립금</t>
    <phoneticPr fontId="1" type="noConversion"/>
  </si>
  <si>
    <t>*퇴직금및퇴직적립금</t>
    <phoneticPr fontId="1" type="noConversion"/>
  </si>
  <si>
    <t>사회보험부담금</t>
    <phoneticPr fontId="1" type="noConversion"/>
  </si>
  <si>
    <t>기타후생경비</t>
    <phoneticPr fontId="1" type="noConversion"/>
  </si>
  <si>
    <t>업무추진비</t>
    <phoneticPr fontId="1" type="noConversion"/>
  </si>
  <si>
    <t>소계</t>
    <phoneticPr fontId="1" type="noConversion"/>
  </si>
  <si>
    <t>회의비</t>
    <phoneticPr fontId="1" type="noConversion"/>
  </si>
  <si>
    <t>회</t>
    <phoneticPr fontId="1" type="noConversion"/>
  </si>
  <si>
    <t>기관운영비</t>
    <phoneticPr fontId="1" type="noConversion"/>
  </si>
  <si>
    <t>*기관운영비</t>
    <phoneticPr fontId="1" type="noConversion"/>
  </si>
  <si>
    <t>운영비</t>
    <phoneticPr fontId="1" type="noConversion"/>
  </si>
  <si>
    <t>수용비및수수료</t>
    <phoneticPr fontId="1" type="noConversion"/>
  </si>
  <si>
    <t>*수용비및수수료</t>
    <phoneticPr fontId="1" type="noConversion"/>
  </si>
  <si>
    <t>공공요금</t>
    <phoneticPr fontId="1" type="noConversion"/>
  </si>
  <si>
    <t>*공공요금</t>
    <phoneticPr fontId="1" type="noConversion"/>
  </si>
  <si>
    <t>제세공과금</t>
    <phoneticPr fontId="1" type="noConversion"/>
  </si>
  <si>
    <t>*제세공과금</t>
    <phoneticPr fontId="1" type="noConversion"/>
  </si>
  <si>
    <t>차량비</t>
    <phoneticPr fontId="1" type="noConversion"/>
  </si>
  <si>
    <t>재산조성비</t>
    <phoneticPr fontId="1" type="noConversion"/>
  </si>
  <si>
    <t>계</t>
    <phoneticPr fontId="1" type="noConversion"/>
  </si>
  <si>
    <t>시설비</t>
    <phoneticPr fontId="1" type="noConversion"/>
  </si>
  <si>
    <t>자산취득비</t>
    <phoneticPr fontId="1" type="noConversion"/>
  </si>
  <si>
    <t>시설장비유지비</t>
    <phoneticPr fontId="1" type="noConversion"/>
  </si>
  <si>
    <t>사업비</t>
    <phoneticPr fontId="1" type="noConversion"/>
  </si>
  <si>
    <t>의료비</t>
    <phoneticPr fontId="1" type="noConversion"/>
  </si>
  <si>
    <t>피복비</t>
    <phoneticPr fontId="1" type="noConversion"/>
  </si>
  <si>
    <t>*피복비</t>
    <phoneticPr fontId="1" type="noConversion"/>
  </si>
  <si>
    <t>특별급식비</t>
    <phoneticPr fontId="1" type="noConversion"/>
  </si>
  <si>
    <t>*특별급식비</t>
    <phoneticPr fontId="1" type="noConversion"/>
  </si>
  <si>
    <t>직업재활사업비</t>
    <phoneticPr fontId="1" type="noConversion"/>
  </si>
  <si>
    <t>잡지출</t>
    <phoneticPr fontId="1" type="noConversion"/>
  </si>
  <si>
    <t>%</t>
    <phoneticPr fontId="1" type="noConversion"/>
  </si>
  <si>
    <t>총  계</t>
    <phoneticPr fontId="1" type="noConversion"/>
  </si>
  <si>
    <t>소  계</t>
    <phoneticPr fontId="1" type="noConversion"/>
  </si>
  <si>
    <t>잡수입</t>
    <phoneticPr fontId="1" type="noConversion"/>
  </si>
  <si>
    <t>종사자보수일람표</t>
    <phoneticPr fontId="1" type="noConversion"/>
  </si>
  <si>
    <t>직급</t>
    <phoneticPr fontId="1" type="noConversion"/>
  </si>
  <si>
    <t>호봉</t>
    <phoneticPr fontId="1" type="noConversion"/>
  </si>
  <si>
    <t>기본급</t>
    <phoneticPr fontId="1" type="noConversion"/>
  </si>
  <si>
    <t>명절수당</t>
    <phoneticPr fontId="1" type="noConversion"/>
  </si>
  <si>
    <t>가족수당</t>
    <phoneticPr fontId="1" type="noConversion"/>
  </si>
  <si>
    <t>*</t>
    <phoneticPr fontId="1" type="noConversion"/>
  </si>
  <si>
    <t>여비</t>
    <phoneticPr fontId="1" type="noConversion"/>
  </si>
  <si>
    <t>*여비</t>
    <phoneticPr fontId="1" type="noConversion"/>
  </si>
  <si>
    <t>.</t>
    <phoneticPr fontId="1" type="noConversion"/>
  </si>
  <si>
    <t>*시간외근무수당</t>
    <phoneticPr fontId="1" type="noConversion"/>
  </si>
  <si>
    <t>시간외근무수당</t>
    <phoneticPr fontId="1" type="noConversion"/>
  </si>
  <si>
    <t>기능보강사업비</t>
    <phoneticPr fontId="1" type="noConversion"/>
  </si>
  <si>
    <t>계</t>
    <phoneticPr fontId="1" type="noConversion"/>
  </si>
  <si>
    <t>소계</t>
    <phoneticPr fontId="1" type="noConversion"/>
  </si>
  <si>
    <t>2. 지출의 예산은 다음과같다</t>
    <phoneticPr fontId="3" type="noConversion"/>
  </si>
  <si>
    <t>지출경비의 부족이 생겼을 때는 사회복지법인 재무회계규칙 제16조에 의거하여 예산을 전용할 수 있다. 단 동일 항내의 목간전용이 불가피한 경우에는 시설장에게 그 권한을 위임한다</t>
    <phoneticPr fontId="3" type="noConversion"/>
  </si>
  <si>
    <t>추가경정예산을 편성할 필요가 있을 때에는 이사회의 의결을 거쳐 확정한다</t>
    <phoneticPr fontId="3" type="noConversion"/>
  </si>
  <si>
    <t>기타 회계관련 규정의 개정으로 예산과목이 변경된 경우에는 당해년도 변경된 과목으로 승인된 것으로 보며, 그 외 예산 총칙에 명시되지 아니한 사항은 사회복지법인 재무회계 규칙을 준용한다</t>
    <phoneticPr fontId="3" type="noConversion"/>
  </si>
  <si>
    <t>*회의비</t>
    <phoneticPr fontId="1" type="noConversion"/>
  </si>
  <si>
    <t>*훈련생수당</t>
    <phoneticPr fontId="1" type="noConversion"/>
  </si>
  <si>
    <t>재활프로그램사업비</t>
    <phoneticPr fontId="1" type="noConversion"/>
  </si>
  <si>
    <t>퇴직금및퇴직적립금</t>
    <phoneticPr fontId="1" type="noConversion"/>
  </si>
  <si>
    <t>국민연금</t>
    <phoneticPr fontId="1" type="noConversion"/>
  </si>
  <si>
    <t>건강보험</t>
    <phoneticPr fontId="1" type="noConversion"/>
  </si>
  <si>
    <t>장기요양</t>
    <phoneticPr fontId="1" type="noConversion"/>
  </si>
  <si>
    <t>고용보험</t>
    <phoneticPr fontId="1" type="noConversion"/>
  </si>
  <si>
    <t>산재보험</t>
    <phoneticPr fontId="1" type="noConversion"/>
  </si>
  <si>
    <t>전기료</t>
    <phoneticPr fontId="1" type="noConversion"/>
  </si>
  <si>
    <t>기타제세공과금</t>
    <phoneticPr fontId="1" type="noConversion"/>
  </si>
  <si>
    <t>잡지출</t>
    <phoneticPr fontId="1" type="noConversion"/>
  </si>
  <si>
    <t>산 출 내 역</t>
    <phoneticPr fontId="1" type="noConversion"/>
  </si>
  <si>
    <t>사업수입</t>
    <phoneticPr fontId="1" type="noConversion"/>
  </si>
  <si>
    <t>보조금수입</t>
    <phoneticPr fontId="1" type="noConversion"/>
  </si>
  <si>
    <t>=</t>
    <phoneticPr fontId="1" type="noConversion"/>
  </si>
  <si>
    <t>후원금수입</t>
    <phoneticPr fontId="1" type="noConversion"/>
  </si>
  <si>
    <t>지정후원금</t>
    <phoneticPr fontId="1" type="noConversion"/>
  </si>
  <si>
    <t>비지정후원금</t>
    <phoneticPr fontId="1" type="noConversion"/>
  </si>
  <si>
    <t>법인전입금</t>
    <phoneticPr fontId="1" type="noConversion"/>
  </si>
  <si>
    <t>이월금</t>
    <phoneticPr fontId="1" type="noConversion"/>
  </si>
  <si>
    <t>전년도이월금(후원금)</t>
    <phoneticPr fontId="1" type="noConversion"/>
  </si>
  <si>
    <t>법인전입금(후원금)</t>
    <phoneticPr fontId="1" type="noConversion"/>
  </si>
  <si>
    <t>특별급식비</t>
    <phoneticPr fontId="1" type="noConversion"/>
  </si>
  <si>
    <t>(단위: 원)</t>
    <phoneticPr fontId="1" type="noConversion"/>
  </si>
  <si>
    <t>국민연금</t>
    <phoneticPr fontId="1" type="noConversion"/>
  </si>
  <si>
    <t>훈련생수당</t>
    <phoneticPr fontId="1" type="noConversion"/>
  </si>
  <si>
    <t>명</t>
    <phoneticPr fontId="1" type="noConversion"/>
  </si>
  <si>
    <t>(예산의우선집행)</t>
    <phoneticPr fontId="3" type="noConversion"/>
  </si>
  <si>
    <t>후원금</t>
    <phoneticPr fontId="1" type="noConversion"/>
  </si>
  <si>
    <t>*</t>
    <phoneticPr fontId="1" type="noConversion"/>
  </si>
  <si>
    <t>기타보조금</t>
    <phoneticPr fontId="1" type="noConversion"/>
  </si>
  <si>
    <t>%</t>
    <phoneticPr fontId="1" type="noConversion"/>
  </si>
  <si>
    <t>*</t>
    <phoneticPr fontId="1" type="noConversion"/>
  </si>
  <si>
    <t>보호자회의 및 교육</t>
    <phoneticPr fontId="1" type="noConversion"/>
  </si>
  <si>
    <t>합계</t>
    <phoneticPr fontId="1" type="noConversion"/>
  </si>
  <si>
    <t>해당월</t>
    <phoneticPr fontId="1" type="noConversion"/>
  </si>
  <si>
    <t>시설장</t>
    <phoneticPr fontId="1" type="noConversion"/>
  </si>
  <si>
    <t>성명</t>
    <phoneticPr fontId="1" type="noConversion"/>
  </si>
  <si>
    <t>계</t>
    <phoneticPr fontId="1" type="noConversion"/>
  </si>
  <si>
    <t>총계</t>
    <phoneticPr fontId="1" type="noConversion"/>
  </si>
  <si>
    <t>회</t>
    <phoneticPr fontId="1" type="noConversion"/>
  </si>
  <si>
    <t>명</t>
    <phoneticPr fontId="1" type="noConversion"/>
  </si>
  <si>
    <t>*</t>
    <phoneticPr fontId="1" type="noConversion"/>
  </si>
  <si>
    <t>회</t>
    <phoneticPr fontId="1" type="noConversion"/>
  </si>
  <si>
    <t>=</t>
    <phoneticPr fontId="1" type="noConversion"/>
  </si>
  <si>
    <t>*</t>
    <phoneticPr fontId="1" type="noConversion"/>
  </si>
  <si>
    <t>월</t>
    <phoneticPr fontId="1" type="noConversion"/>
  </si>
  <si>
    <t>기타수용비 및 수수료</t>
    <phoneticPr fontId="1" type="noConversion"/>
  </si>
  <si>
    <t>`</t>
    <phoneticPr fontId="1" type="noConversion"/>
  </si>
  <si>
    <t>*차량비</t>
    <phoneticPr fontId="1" type="noConversion"/>
  </si>
  <si>
    <t>기타운영비</t>
    <phoneticPr fontId="1" type="noConversion"/>
  </si>
  <si>
    <t>*기타운영비</t>
    <phoneticPr fontId="1" type="noConversion"/>
  </si>
  <si>
    <t>시설비</t>
    <phoneticPr fontId="1" type="noConversion"/>
  </si>
  <si>
    <t>의약품구입</t>
    <phoneticPr fontId="1" type="noConversion"/>
  </si>
  <si>
    <t>이용인건강진단비</t>
    <phoneticPr fontId="1" type="noConversion"/>
  </si>
  <si>
    <t>기타기관운영비</t>
    <phoneticPr fontId="1" type="noConversion"/>
  </si>
  <si>
    <t>피복비(의복, 근무복)</t>
    <phoneticPr fontId="1" type="noConversion"/>
  </si>
  <si>
    <t>월</t>
    <phoneticPr fontId="1" type="noConversion"/>
  </si>
  <si>
    <t>=</t>
    <phoneticPr fontId="1" type="noConversion"/>
  </si>
  <si>
    <t>*</t>
    <phoneticPr fontId="1" type="noConversion"/>
  </si>
  <si>
    <t>회</t>
    <phoneticPr fontId="1" type="noConversion"/>
  </si>
  <si>
    <t>*지역사회연계사업</t>
    <phoneticPr fontId="1" type="noConversion"/>
  </si>
  <si>
    <t>기타여비(하이패스충전,통행료)</t>
    <phoneticPr fontId="1" type="noConversion"/>
  </si>
  <si>
    <t>소계</t>
    <phoneticPr fontId="1" type="noConversion"/>
  </si>
  <si>
    <t>소계</t>
    <phoneticPr fontId="1" type="noConversion"/>
  </si>
  <si>
    <t>급여합계</t>
    <phoneticPr fontId="1" type="noConversion"/>
  </si>
  <si>
    <t>함기영</t>
    <phoneticPr fontId="1" type="noConversion"/>
  </si>
  <si>
    <t>직업훈련교사</t>
    <phoneticPr fontId="1" type="noConversion"/>
  </si>
  <si>
    <t>사무원</t>
    <phoneticPr fontId="1" type="noConversion"/>
  </si>
  <si>
    <t>김수희</t>
    <phoneticPr fontId="1" type="noConversion"/>
  </si>
  <si>
    <t>김원호</t>
    <phoneticPr fontId="1" type="noConversion"/>
  </si>
  <si>
    <t>번호</t>
    <phoneticPr fontId="1" type="noConversion"/>
  </si>
  <si>
    <t>본봉</t>
    <phoneticPr fontId="1" type="noConversion"/>
  </si>
  <si>
    <t>호</t>
    <phoneticPr fontId="1" type="noConversion"/>
  </si>
  <si>
    <t>직업훈련교사</t>
    <phoneticPr fontId="1" type="noConversion"/>
  </si>
  <si>
    <t>사무원</t>
    <phoneticPr fontId="1" type="noConversion"/>
  </si>
  <si>
    <t>*잡지출</t>
    <phoneticPr fontId="1" type="noConversion"/>
  </si>
  <si>
    <t>관</t>
    <phoneticPr fontId="1" type="noConversion"/>
  </si>
  <si>
    <t>항</t>
    <phoneticPr fontId="1" type="noConversion"/>
  </si>
  <si>
    <t>목</t>
    <phoneticPr fontId="1" type="noConversion"/>
  </si>
  <si>
    <t>예산과목</t>
    <phoneticPr fontId="1" type="noConversion"/>
  </si>
  <si>
    <t xml:space="preserve"> - 장기요양</t>
    <phoneticPr fontId="1" type="noConversion"/>
  </si>
  <si>
    <t>*가족수당(부양가족)</t>
    <phoneticPr fontId="1" type="noConversion"/>
  </si>
  <si>
    <t>2021년예산
(B)</t>
    <phoneticPr fontId="1" type="noConversion"/>
  </si>
  <si>
    <t>2021년 예산</t>
    <phoneticPr fontId="1" type="noConversion"/>
  </si>
  <si>
    <t>2020년예산
(A)</t>
    <phoneticPr fontId="1" type="noConversion"/>
  </si>
  <si>
    <t>총 계</t>
    <phoneticPr fontId="1" type="noConversion"/>
  </si>
  <si>
    <t>【항】소계</t>
    <phoneticPr fontId="1" type="noConversion"/>
  </si>
  <si>
    <t>예산과목</t>
    <phoneticPr fontId="1" type="noConversion"/>
  </si>
  <si>
    <t>직업훈련이용료</t>
    <phoneticPr fontId="1" type="noConversion"/>
  </si>
  <si>
    <t>*</t>
    <phoneticPr fontId="1" type="noConversion"/>
  </si>
  <si>
    <t>%</t>
    <phoneticPr fontId="1" type="noConversion"/>
  </si>
  <si>
    <t>명</t>
    <phoneticPr fontId="1" type="noConversion"/>
  </si>
  <si>
    <t>월</t>
    <phoneticPr fontId="1" type="noConversion"/>
  </si>
  <si>
    <t>=</t>
    <phoneticPr fontId="1" type="noConversion"/>
  </si>
  <si>
    <t>소계</t>
    <phoneticPr fontId="1" type="noConversion"/>
  </si>
  <si>
    <t xml:space="preserve">종사자인건비 </t>
    <phoneticPr fontId="1" type="noConversion"/>
  </si>
  <si>
    <t xml:space="preserve">관리운영비(기본) </t>
    <phoneticPr fontId="1" type="noConversion"/>
  </si>
  <si>
    <t>관리운영비(인원가중지원)</t>
    <phoneticPr fontId="1" type="noConversion"/>
  </si>
  <si>
    <t xml:space="preserve">차량비 </t>
    <phoneticPr fontId="1" type="noConversion"/>
  </si>
  <si>
    <t>*기타보조금</t>
    <phoneticPr fontId="1" type="noConversion"/>
  </si>
  <si>
    <t>*지정후원금</t>
    <phoneticPr fontId="1" type="noConversion"/>
  </si>
  <si>
    <t>*비지정후원금</t>
    <phoneticPr fontId="1" type="noConversion"/>
  </si>
  <si>
    <t>*법인전입금</t>
    <phoneticPr fontId="1" type="noConversion"/>
  </si>
  <si>
    <t xml:space="preserve">법인전입금 </t>
    <phoneticPr fontId="1" type="noConversion"/>
  </si>
  <si>
    <t>*법인전입금(후원금)</t>
    <phoneticPr fontId="1" type="noConversion"/>
  </si>
  <si>
    <t>법인전입금 (후원금)</t>
    <phoneticPr fontId="1" type="noConversion"/>
  </si>
  <si>
    <t>지정후원금</t>
    <phoneticPr fontId="1" type="noConversion"/>
  </si>
  <si>
    <t>*</t>
    <phoneticPr fontId="1" type="noConversion"/>
  </si>
  <si>
    <t>일</t>
    <phoneticPr fontId="1" type="noConversion"/>
  </si>
  <si>
    <t>회</t>
    <phoneticPr fontId="1" type="noConversion"/>
  </si>
  <si>
    <t>【관】소계</t>
    <phoneticPr fontId="1" type="noConversion"/>
  </si>
  <si>
    <t>*시도보조금(4종) - 도비 30%</t>
    <phoneticPr fontId="1" type="noConversion"/>
  </si>
  <si>
    <t xml:space="preserve">*시도보조금(7종) - 도비 10% </t>
    <phoneticPr fontId="1" type="noConversion"/>
  </si>
  <si>
    <t xml:space="preserve">*기능보강사업보조금 - 도비 50% </t>
    <phoneticPr fontId="1" type="noConversion"/>
  </si>
  <si>
    <t>입소자 부담금 수입</t>
    <phoneticPr fontId="1" type="noConversion"/>
  </si>
  <si>
    <t>시군구보조금</t>
    <phoneticPr fontId="1" type="noConversion"/>
  </si>
  <si>
    <t>입소비용수입</t>
    <phoneticPr fontId="1" type="noConversion"/>
  </si>
  <si>
    <t>이월금</t>
    <phoneticPr fontId="1" type="noConversion"/>
  </si>
  <si>
    <t>*국고보조금(기능보강사업) - 50%</t>
    <phoneticPr fontId="1" type="noConversion"/>
  </si>
  <si>
    <t>전년도이월금</t>
    <phoneticPr fontId="1" type="noConversion"/>
  </si>
  <si>
    <t>*전년도이월금</t>
    <phoneticPr fontId="1" type="noConversion"/>
  </si>
  <si>
    <t>*전년도이월금(후원금)</t>
    <phoneticPr fontId="1" type="noConversion"/>
  </si>
  <si>
    <t xml:space="preserve">전년도이월금(후원금) </t>
    <phoneticPr fontId="1" type="noConversion"/>
  </si>
  <si>
    <t>예금이자수입</t>
    <phoneticPr fontId="1" type="noConversion"/>
  </si>
  <si>
    <t>기타잡수입</t>
    <phoneticPr fontId="1" type="noConversion"/>
  </si>
  <si>
    <t>*시도보조금(운영비) - 도비 10%</t>
    <phoneticPr fontId="1" type="noConversion"/>
  </si>
  <si>
    <t xml:space="preserve">부식비(매일 500원/인) </t>
    <phoneticPr fontId="1" type="noConversion"/>
  </si>
  <si>
    <t xml:space="preserve">간식비(배월 5,000원/인) </t>
    <phoneticPr fontId="1" type="noConversion"/>
  </si>
  <si>
    <t xml:space="preserve">특별급식비(매분기 12,000원/인) </t>
    <phoneticPr fontId="1" type="noConversion"/>
  </si>
  <si>
    <t xml:space="preserve">피복비(매분기 20,000원/인 </t>
    <phoneticPr fontId="1" type="noConversion"/>
  </si>
  <si>
    <t>건강진단비(연간 40,000/인)</t>
    <phoneticPr fontId="1" type="noConversion"/>
  </si>
  <si>
    <t>기타보조금</t>
    <phoneticPr fontId="1" type="noConversion"/>
  </si>
  <si>
    <t>세 입 예 산 서</t>
    <phoneticPr fontId="1" type="noConversion"/>
  </si>
  <si>
    <t>불용품매각대</t>
    <phoneticPr fontId="1" type="noConversion"/>
  </si>
  <si>
    <t>*노후및불용물품매각대금</t>
    <phoneticPr fontId="1" type="noConversion"/>
  </si>
  <si>
    <t>노후및불용물품매각대금</t>
    <phoneticPr fontId="1" type="noConversion"/>
  </si>
  <si>
    <t>【관】소계</t>
    <phoneticPr fontId="1" type="noConversion"/>
  </si>
  <si>
    <t>시도보조금</t>
    <phoneticPr fontId="1" type="noConversion"/>
  </si>
  <si>
    <t>소계</t>
    <phoneticPr fontId="1" type="noConversion"/>
  </si>
  <si>
    <t>*</t>
    <phoneticPr fontId="1" type="noConversion"/>
  </si>
  <si>
    <t>회</t>
    <phoneticPr fontId="1" type="noConversion"/>
  </si>
  <si>
    <t>예비비 및 기타</t>
    <phoneticPr fontId="1" type="noConversion"/>
  </si>
  <si>
    <t>예비비</t>
    <phoneticPr fontId="1" type="noConversion"/>
  </si>
  <si>
    <t>보조금반환금</t>
    <phoneticPr fontId="1" type="noConversion"/>
  </si>
  <si>
    <t>직책보조비</t>
    <phoneticPr fontId="1" type="noConversion"/>
  </si>
  <si>
    <t>명절선물 등</t>
    <phoneticPr fontId="1" type="noConversion"/>
  </si>
  <si>
    <t>*직책보조비</t>
    <phoneticPr fontId="1" type="noConversion"/>
  </si>
  <si>
    <t>직책수당</t>
    <phoneticPr fontId="1" type="noConversion"/>
  </si>
  <si>
    <t>국내외출장여비</t>
    <phoneticPr fontId="1" type="noConversion"/>
  </si>
  <si>
    <t>사무용품 및 소모품 구입</t>
    <phoneticPr fontId="1" type="noConversion"/>
  </si>
  <si>
    <t>회</t>
    <phoneticPr fontId="1" type="noConversion"/>
  </si>
  <si>
    <t>통신요금</t>
    <phoneticPr fontId="1" type="noConversion"/>
  </si>
  <si>
    <t>공동관리비</t>
    <phoneticPr fontId="1" type="noConversion"/>
  </si>
  <si>
    <t>기타공공요금</t>
    <phoneticPr fontId="1" type="noConversion"/>
  </si>
  <si>
    <t>신원보증보험</t>
    <phoneticPr fontId="1" type="noConversion"/>
  </si>
  <si>
    <t>차량보험료</t>
    <phoneticPr fontId="1" type="noConversion"/>
  </si>
  <si>
    <t>자동차세</t>
    <phoneticPr fontId="1" type="noConversion"/>
  </si>
  <si>
    <t>회</t>
    <phoneticPr fontId="1" type="noConversion"/>
  </si>
  <si>
    <t>차량유지관리비(정비, 검사)</t>
    <phoneticPr fontId="1" type="noConversion"/>
  </si>
  <si>
    <t>기타운영비</t>
    <phoneticPr fontId="1" type="noConversion"/>
  </si>
  <si>
    <t>월</t>
    <phoneticPr fontId="1" type="noConversion"/>
  </si>
  <si>
    <t>시설공사비 등</t>
    <phoneticPr fontId="1" type="noConversion"/>
  </si>
  <si>
    <t>*자산취득비</t>
    <phoneticPr fontId="1" type="noConversion"/>
  </si>
  <si>
    <t>비품구입비</t>
    <phoneticPr fontId="1" type="noConversion"/>
  </si>
  <si>
    <t>*시설장비유지비</t>
    <phoneticPr fontId="1" type="noConversion"/>
  </si>
  <si>
    <t>시설유지/보수</t>
    <phoneticPr fontId="1" type="noConversion"/>
  </si>
  <si>
    <t>생산시설장비유지</t>
    <phoneticPr fontId="1" type="noConversion"/>
  </si>
  <si>
    <t>*의료비</t>
    <phoneticPr fontId="1" type="noConversion"/>
  </si>
  <si>
    <t>청소 및 생활위생용품</t>
    <phoneticPr fontId="1" type="noConversion"/>
  </si>
  <si>
    <t xml:space="preserve">월 </t>
    <phoneticPr fontId="1" type="noConversion"/>
  </si>
  <si>
    <t>*</t>
    <phoneticPr fontId="1" type="noConversion"/>
  </si>
  <si>
    <t>생산자재 및 재료구입비</t>
    <phoneticPr fontId="1" type="noConversion"/>
  </si>
  <si>
    <t>홍보사업비</t>
    <phoneticPr fontId="1" type="noConversion"/>
  </si>
  <si>
    <t>*홍보사업비</t>
    <phoneticPr fontId="1" type="noConversion"/>
  </si>
  <si>
    <t>종사자교육훈련비</t>
    <phoneticPr fontId="1" type="noConversion"/>
  </si>
  <si>
    <t>종사자역량강화사업비</t>
    <phoneticPr fontId="1" type="noConversion"/>
  </si>
  <si>
    <t>*종사자역량강화사업비</t>
    <phoneticPr fontId="1" type="noConversion"/>
  </si>
  <si>
    <t>자원봉사자 및 후원자 관리</t>
    <phoneticPr fontId="1" type="noConversion"/>
  </si>
  <si>
    <t>외부지원사업비</t>
    <phoneticPr fontId="1" type="noConversion"/>
  </si>
  <si>
    <t>*재활프로그램사업비</t>
    <phoneticPr fontId="1" type="noConversion"/>
  </si>
  <si>
    <t>*예비비</t>
    <phoneticPr fontId="1" type="noConversion"/>
  </si>
  <si>
    <t>*근로자급여(기본급)</t>
    <phoneticPr fontId="1" type="noConversion"/>
  </si>
  <si>
    <t>*복리후생경비</t>
    <phoneticPr fontId="1" type="noConversion"/>
  </si>
  <si>
    <t>유류비</t>
    <phoneticPr fontId="1" type="noConversion"/>
  </si>
  <si>
    <t>*시설비</t>
    <phoneticPr fontId="1" type="noConversion"/>
  </si>
  <si>
    <t>시설운영 예비비 및 경영유보자금</t>
    <phoneticPr fontId="1" type="noConversion"/>
  </si>
  <si>
    <t>전년도 보조금 및 발생이자 반납</t>
    <phoneticPr fontId="1" type="noConversion"/>
  </si>
  <si>
    <t>경기도재활프로그램</t>
    <phoneticPr fontId="1" type="noConversion"/>
  </si>
  <si>
    <t>급여(최저임금적용제외 40%)</t>
    <phoneticPr fontId="1" type="noConversion"/>
  </si>
  <si>
    <t>*</t>
    <phoneticPr fontId="1" type="noConversion"/>
  </si>
  <si>
    <t>월</t>
    <phoneticPr fontId="1" type="noConversion"/>
  </si>
  <si>
    <t>명</t>
    <phoneticPr fontId="1" type="noConversion"/>
  </si>
  <si>
    <t>*</t>
    <phoneticPr fontId="1" type="noConversion"/>
  </si>
  <si>
    <t>월</t>
    <phoneticPr fontId="1" type="noConversion"/>
  </si>
  <si>
    <t>월</t>
    <phoneticPr fontId="1" type="noConversion"/>
  </si>
  <si>
    <t>*보조금반환금</t>
    <phoneticPr fontId="1" type="noConversion"/>
  </si>
  <si>
    <t>직업적응훈련 및 재활프로그램비</t>
    <phoneticPr fontId="1" type="noConversion"/>
  </si>
  <si>
    <t>기타자산취득비</t>
    <phoneticPr fontId="1" type="noConversion"/>
  </si>
  <si>
    <t>회</t>
    <phoneticPr fontId="1" type="noConversion"/>
  </si>
  <si>
    <t>예산과목</t>
    <phoneticPr fontId="1" type="noConversion"/>
  </si>
  <si>
    <t>【관】소계</t>
    <phoneticPr fontId="1" type="noConversion"/>
  </si>
  <si>
    <t>【관】소계</t>
    <phoneticPr fontId="1" type="noConversion"/>
  </si>
  <si>
    <t>【항】소계</t>
    <phoneticPr fontId="1" type="noConversion"/>
  </si>
  <si>
    <t>【항】소계</t>
    <phoneticPr fontId="1" type="noConversion"/>
  </si>
  <si>
    <t>전입금수입</t>
    <phoneticPr fontId="1" type="noConversion"/>
  </si>
  <si>
    <t>전입금수입</t>
    <phoneticPr fontId="1" type="noConversion"/>
  </si>
  <si>
    <t>증감(B-A)</t>
    <phoneticPr fontId="1" type="noConversion"/>
  </si>
  <si>
    <t>금액</t>
    <phoneticPr fontId="1" type="noConversion"/>
  </si>
  <si>
    <t>비율</t>
    <phoneticPr fontId="1" type="noConversion"/>
  </si>
  <si>
    <t>증감(B-A)</t>
    <phoneticPr fontId="1" type="noConversion"/>
  </si>
  <si>
    <t>금액</t>
    <phoneticPr fontId="1" type="noConversion"/>
  </si>
  <si>
    <t xml:space="preserve">  가. 입소자부담금수입</t>
    <phoneticPr fontId="1" type="noConversion"/>
  </si>
  <si>
    <t>나. 사업수입</t>
    <phoneticPr fontId="3" type="noConversion"/>
  </si>
  <si>
    <t>다. 보조금수입</t>
    <phoneticPr fontId="3" type="noConversion"/>
  </si>
  <si>
    <t>라. 후원금</t>
    <phoneticPr fontId="3" type="noConversion"/>
  </si>
  <si>
    <t>마. 전입금</t>
    <phoneticPr fontId="1" type="noConversion"/>
  </si>
  <si>
    <t>바. 이월금</t>
    <phoneticPr fontId="1" type="noConversion"/>
  </si>
  <si>
    <t>사. 잡수입</t>
    <phoneticPr fontId="1" type="noConversion"/>
  </si>
  <si>
    <t>천원</t>
    <phoneticPr fontId="1" type="noConversion"/>
  </si>
  <si>
    <t>국가 또는 지방자치단체로 부터 교부된 보조금 및 수익자부담 경비 등은 예산의 성립이전이라도 보조금 목적에 적절한 경우 먼저 사용할 수 있으며, 이는 추가경정예산에 반영하여야 한다.</t>
    <phoneticPr fontId="3" type="noConversion"/>
  </si>
  <si>
    <t>공존보호작업장의 2021년도 세입∙세출  예산 총액은 각각</t>
    <phoneticPr fontId="3" type="noConversion"/>
  </si>
  <si>
    <t>2021년도 지출예산의 예비비는</t>
    <phoneticPr fontId="3" type="noConversion"/>
  </si>
  <si>
    <t>공존보호작업장</t>
    <phoneticPr fontId="1" type="noConversion"/>
  </si>
  <si>
    <t>국고보조금</t>
    <phoneticPr fontId="1" type="noConversion"/>
  </si>
  <si>
    <t>*근로장애인 명절휴가비</t>
    <phoneticPr fontId="1" type="noConversion"/>
  </si>
  <si>
    <t>근로장애인명절휴가비</t>
    <phoneticPr fontId="1" type="noConversion"/>
  </si>
  <si>
    <t>*근로장애인 시간외근무수당</t>
    <phoneticPr fontId="1" type="noConversion"/>
  </si>
  <si>
    <t>근로장애인 시간외근무수당</t>
    <phoneticPr fontId="1" type="noConversion"/>
  </si>
  <si>
    <t>*근로장애인 퇴직적립금</t>
    <phoneticPr fontId="1" type="noConversion"/>
  </si>
  <si>
    <t>근로장애인 퇴직적립금</t>
    <phoneticPr fontId="1" type="noConversion"/>
  </si>
  <si>
    <t>(본봉/209) * 1.5 *(시간외근무시간)*12개월</t>
    <phoneticPr fontId="1" type="noConversion"/>
  </si>
  <si>
    <t>기타사업비</t>
    <phoneticPr fontId="1" type="noConversion"/>
  </si>
  <si>
    <t>*</t>
    <phoneticPr fontId="1" type="noConversion"/>
  </si>
  <si>
    <t>*재료구입비</t>
    <phoneticPr fontId="1" type="noConversion"/>
  </si>
  <si>
    <t>홍보물제작</t>
    <phoneticPr fontId="1" type="noConversion"/>
  </si>
  <si>
    <t>*급량비</t>
    <phoneticPr fontId="1" type="noConversion"/>
  </si>
  <si>
    <t>명</t>
    <phoneticPr fontId="1" type="noConversion"/>
  </si>
  <si>
    <t>중식비</t>
    <phoneticPr fontId="1" type="noConversion"/>
  </si>
  <si>
    <t>간식비</t>
    <phoneticPr fontId="1" type="noConversion"/>
  </si>
  <si>
    <t>후원금</t>
    <phoneticPr fontId="1" type="noConversion"/>
  </si>
  <si>
    <t>수익금</t>
    <phoneticPr fontId="1" type="noConversion"/>
  </si>
  <si>
    <t>사업수입</t>
    <phoneticPr fontId="1" type="noConversion"/>
  </si>
  <si>
    <t>기타이월사업비</t>
    <phoneticPr fontId="1" type="noConversion"/>
  </si>
  <si>
    <t>*전년도이월사업비</t>
    <phoneticPr fontId="1" type="noConversion"/>
  </si>
  <si>
    <t>기능보강 등 이월사업비</t>
    <phoneticPr fontId="1" type="noConversion"/>
  </si>
  <si>
    <t>잡수입이월금</t>
    <phoneticPr fontId="1" type="noConversion"/>
  </si>
  <si>
    <t>보조금이월금</t>
    <phoneticPr fontId="1" type="noConversion"/>
  </si>
  <si>
    <t>수익사업이월금</t>
    <phoneticPr fontId="1" type="noConversion"/>
  </si>
  <si>
    <t>전입금이월금</t>
    <phoneticPr fontId="1" type="noConversion"/>
  </si>
  <si>
    <t>기타예금이자수입</t>
    <phoneticPr fontId="1" type="noConversion"/>
  </si>
  <si>
    <t>급식비(이용자부담)</t>
    <phoneticPr fontId="1" type="noConversion"/>
  </si>
  <si>
    <t>운영위원회 회의비</t>
    <phoneticPr fontId="1" type="noConversion"/>
  </si>
  <si>
    <t>*</t>
    <phoneticPr fontId="1" type="noConversion"/>
  </si>
  <si>
    <t>회</t>
    <phoneticPr fontId="1" type="noConversion"/>
  </si>
  <si>
    <t>*급식비</t>
    <phoneticPr fontId="1" type="noConversion"/>
  </si>
  <si>
    <t>*기타잡수입</t>
    <phoneticPr fontId="1" type="noConversion"/>
  </si>
  <si>
    <r>
      <t>퇴직적립금
(</t>
    </r>
    <r>
      <rPr>
        <b/>
        <sz val="8"/>
        <color theme="1"/>
        <rFont val="맑은 고딕"/>
        <family val="3"/>
        <charset val="129"/>
        <scheme val="minor"/>
      </rPr>
      <t>1/12)</t>
    </r>
    <phoneticPr fontId="1" type="noConversion"/>
  </si>
  <si>
    <r>
      <t>국민연금
(</t>
    </r>
    <r>
      <rPr>
        <b/>
        <sz val="8"/>
        <color theme="1"/>
        <rFont val="맑은 고딕"/>
        <family val="3"/>
        <charset val="129"/>
        <scheme val="minor"/>
      </rPr>
      <t>9%x1/2)</t>
    </r>
    <phoneticPr fontId="1" type="noConversion"/>
  </si>
  <si>
    <r>
      <t xml:space="preserve">건강보험
</t>
    </r>
    <r>
      <rPr>
        <b/>
        <sz val="8"/>
        <color theme="1"/>
        <rFont val="맑은 고딕"/>
        <family val="3"/>
        <charset val="129"/>
        <scheme val="minor"/>
      </rPr>
      <t>(6.86%x1/2)</t>
    </r>
    <phoneticPr fontId="1" type="noConversion"/>
  </si>
  <si>
    <r>
      <t xml:space="preserve">장기요양
</t>
    </r>
    <r>
      <rPr>
        <b/>
        <sz val="8"/>
        <color theme="1"/>
        <rFont val="맑은 고딕"/>
        <family val="3"/>
        <charset val="129"/>
        <scheme val="minor"/>
      </rPr>
      <t>(건강보험x11.52%x1/2)</t>
    </r>
    <phoneticPr fontId="1" type="noConversion"/>
  </si>
  <si>
    <r>
      <t xml:space="preserve">고용보험
</t>
    </r>
    <r>
      <rPr>
        <b/>
        <sz val="8"/>
        <color theme="1"/>
        <rFont val="맑은 고딕"/>
        <family val="3"/>
        <charset val="129"/>
        <scheme val="minor"/>
      </rPr>
      <t>(1.05%)</t>
    </r>
    <phoneticPr fontId="1" type="noConversion"/>
  </si>
  <si>
    <r>
      <t xml:space="preserve">산재보험
</t>
    </r>
    <r>
      <rPr>
        <b/>
        <sz val="8"/>
        <color theme="1"/>
        <rFont val="맑은 고딕"/>
        <family val="3"/>
        <charset val="129"/>
        <scheme val="minor"/>
      </rPr>
      <t>(0.763%)</t>
    </r>
    <phoneticPr fontId="1" type="noConversion"/>
  </si>
  <si>
    <r>
      <rPr>
        <b/>
        <sz val="20"/>
        <color rgb="FF0066FF"/>
        <rFont val="맑은 고딕"/>
        <family val="3"/>
        <charset val="129"/>
        <scheme val="major"/>
      </rPr>
      <t>2021년도</t>
    </r>
    <r>
      <rPr>
        <sz val="18"/>
        <rFont val="맑은 고딕"/>
        <family val="3"/>
        <charset val="129"/>
        <scheme val="major"/>
      </rPr>
      <t xml:space="preserve"> </t>
    </r>
    <r>
      <rPr>
        <b/>
        <sz val="20"/>
        <rFont val="맑은 고딕"/>
        <family val="3"/>
        <charset val="129"/>
        <scheme val="major"/>
      </rPr>
      <t>공존보호작업장</t>
    </r>
    <r>
      <rPr>
        <b/>
        <sz val="25"/>
        <rFont val="맑은 고딕"/>
        <family val="3"/>
        <charset val="129"/>
        <scheme val="major"/>
      </rPr>
      <t xml:space="preserve">
</t>
    </r>
    <r>
      <rPr>
        <b/>
        <sz val="36"/>
        <rFont val="맑은 고딕"/>
        <family val="3"/>
        <charset val="129"/>
        <scheme val="major"/>
      </rPr>
      <t>세입ㆍ세출 예산(안)</t>
    </r>
    <phoneticPr fontId="3" type="noConversion"/>
  </si>
  <si>
    <r>
      <t>천원</t>
    </r>
    <r>
      <rPr>
        <sz val="10"/>
        <color theme="1"/>
        <rFont val="맑은 고딕"/>
        <family val="3"/>
        <charset val="129"/>
        <scheme val="minor"/>
      </rPr>
      <t>으로 한다.</t>
    </r>
    <phoneticPr fontId="3" type="noConversion"/>
  </si>
  <si>
    <r>
      <t xml:space="preserve">으로 </t>
    </r>
    <r>
      <rPr>
        <b/>
        <sz val="10"/>
        <rFont val="맑은 고딕"/>
        <family val="3"/>
        <charset val="129"/>
        <scheme val="minor"/>
      </rPr>
      <t>합계</t>
    </r>
    <phoneticPr fontId="3" type="noConversion"/>
  </si>
  <si>
    <r>
      <t>천원</t>
    </r>
    <r>
      <rPr>
        <sz val="10"/>
        <rFont val="맑은 고딕"/>
        <family val="3"/>
        <charset val="129"/>
        <scheme val="minor"/>
      </rPr>
      <t xml:space="preserve">이며, </t>
    </r>
    <phoneticPr fontId="3" type="noConversion"/>
  </si>
  <si>
    <r>
      <t>천원</t>
    </r>
    <r>
      <rPr>
        <sz val="10"/>
        <rFont val="맑은 고딕"/>
        <family val="3"/>
        <charset val="129"/>
        <scheme val="minor"/>
      </rPr>
      <t>이다.</t>
    </r>
    <phoneticPr fontId="3" type="noConversion"/>
  </si>
  <si>
    <r>
      <t>천원</t>
    </r>
    <r>
      <rPr>
        <sz val="10"/>
        <rFont val="맑은 고딕"/>
        <family val="3"/>
        <charset val="129"/>
        <scheme val="minor"/>
      </rPr>
      <t>으로 한다.</t>
    </r>
    <phoneticPr fontId="3" type="noConversion"/>
  </si>
  <si>
    <t>*직업훈련이용료수입</t>
    <phoneticPr fontId="1" type="noConversion"/>
  </si>
  <si>
    <t>직업훈련비용수입</t>
    <phoneticPr fontId="1" type="noConversion"/>
  </si>
  <si>
    <t>조립임가공수입</t>
    <phoneticPr fontId="1" type="noConversion"/>
  </si>
  <si>
    <t>*사업수입</t>
    <phoneticPr fontId="1" type="noConversion"/>
  </si>
  <si>
    <t>*시군구보조금(운영비) - 시비(90%)</t>
    <phoneticPr fontId="1" type="noConversion"/>
  </si>
  <si>
    <t>*시군구보조금(4종) - 70%</t>
    <phoneticPr fontId="1" type="noConversion"/>
  </si>
  <si>
    <t xml:space="preserve">*시군구보조금(7종) - 90% </t>
    <phoneticPr fontId="1" type="noConversion"/>
  </si>
  <si>
    <t>종사자건강진단비</t>
    <phoneticPr fontId="1" type="noConversion"/>
  </si>
  <si>
    <t>*건강진단비</t>
    <phoneticPr fontId="1" type="noConversion"/>
  </si>
  <si>
    <t>재료구입사업비</t>
    <phoneticPr fontId="1" type="noConversion"/>
  </si>
  <si>
    <t>*재활프로그램사업비</t>
    <phoneticPr fontId="1" type="noConversion"/>
  </si>
  <si>
    <t>*기타사업비</t>
    <phoneticPr fontId="1" type="noConversion"/>
  </si>
  <si>
    <t>지역사회연계사업</t>
    <phoneticPr fontId="1" type="noConversion"/>
  </si>
  <si>
    <t>*</t>
    <phoneticPr fontId="1" type="noConversion"/>
  </si>
  <si>
    <t xml:space="preserve">월 </t>
    <phoneticPr fontId="1" type="noConversion"/>
  </si>
  <si>
    <t>소계</t>
    <phoneticPr fontId="1" type="noConversion"/>
  </si>
  <si>
    <t>기타사업비</t>
    <phoneticPr fontId="1" type="noConversion"/>
  </si>
  <si>
    <t>일반후원금</t>
    <phoneticPr fontId="1" type="noConversion"/>
  </si>
  <si>
    <t>*기타예금이자수입</t>
    <phoneticPr fontId="1" type="noConversion"/>
  </si>
  <si>
    <t>*종사자급여(기본급)</t>
    <phoneticPr fontId="1" type="noConversion"/>
  </si>
  <si>
    <t>*사회보험부담금</t>
    <phoneticPr fontId="1" type="noConversion"/>
  </si>
  <si>
    <t>*근로장애인 사회보험부담금</t>
    <phoneticPr fontId="1" type="noConversion"/>
  </si>
  <si>
    <t>*</t>
    <phoneticPr fontId="1" type="noConversion"/>
  </si>
  <si>
    <t>회</t>
    <phoneticPr fontId="1" type="noConversion"/>
  </si>
  <si>
    <t>소규모수선비</t>
    <phoneticPr fontId="1" type="noConversion"/>
  </si>
  <si>
    <t>자부담</t>
    <phoneticPr fontId="1" type="noConversion"/>
  </si>
  <si>
    <t>수익사업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</si>
</sst>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#,##0_);[Red]\(#,##0\)"/>
    <numFmt numFmtId="177" formatCode="0_);\(0\)"/>
    <numFmt numFmtId="178" formatCode="#,##0.0000_);[Red]\(#,##0.0000\)"/>
  </numFmts>
  <fonts count="3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8"/>
      <color theme="1"/>
      <name val="나눔고딕"/>
      <family val="3"/>
      <charset val="129"/>
    </font>
    <font>
      <sz val="8"/>
      <color theme="1"/>
      <name val="맑은 고딕"/>
      <family val="2"/>
      <charset val="129"/>
      <scheme val="minor"/>
    </font>
    <font>
      <sz val="8"/>
      <color theme="1"/>
      <name val="굴림"/>
      <family val="3"/>
      <charset val="129"/>
    </font>
    <font>
      <b/>
      <sz val="20"/>
      <color theme="1"/>
      <name val="나눔고딕"/>
      <family val="3"/>
      <charset val="129"/>
    </font>
    <font>
      <sz val="8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25"/>
      <name val="맑은 고딕"/>
      <family val="3"/>
      <charset val="129"/>
      <scheme val="major"/>
    </font>
    <font>
      <b/>
      <sz val="20"/>
      <color rgb="FF0066FF"/>
      <name val="맑은 고딕"/>
      <family val="3"/>
      <charset val="129"/>
      <scheme val="major"/>
    </font>
    <font>
      <sz val="18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36"/>
      <name val="맑은 고딕"/>
      <family val="3"/>
      <charset val="129"/>
      <scheme val="major"/>
    </font>
    <font>
      <b/>
      <sz val="15"/>
      <name val="맑은 고딕"/>
      <family val="3"/>
      <charset val="129"/>
      <scheme val="major"/>
    </font>
    <font>
      <b/>
      <sz val="24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8"/>
      <color theme="4" tint="0.79998168889431442"/>
      <name val="맑은 고딕"/>
      <family val="3"/>
      <charset val="129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66FF"/>
      </left>
      <right style="medium">
        <color rgb="FF0066FF"/>
      </right>
      <top style="medium">
        <color rgb="FF0066FF"/>
      </top>
      <bottom/>
      <diagonal/>
    </border>
    <border>
      <left style="medium">
        <color rgb="FF0066FF"/>
      </left>
      <right style="medium">
        <color rgb="FF0066FF"/>
      </right>
      <top/>
      <bottom style="medium">
        <color indexed="64"/>
      </bottom>
      <diagonal/>
    </border>
    <border>
      <left style="medium">
        <color rgb="FF0066FF"/>
      </left>
      <right style="medium">
        <color rgb="FF0066FF"/>
      </right>
      <top/>
      <bottom/>
      <diagonal/>
    </border>
    <border>
      <left style="medium">
        <color rgb="FF0066FF"/>
      </left>
      <right style="medium">
        <color rgb="FF0066FF"/>
      </right>
      <top style="thin">
        <color indexed="64"/>
      </top>
      <bottom/>
      <diagonal/>
    </border>
    <border>
      <left style="medium">
        <color rgb="FF0066FF"/>
      </left>
      <right style="medium">
        <color rgb="FF0066FF"/>
      </right>
      <top style="thin">
        <color indexed="64"/>
      </top>
      <bottom style="thin">
        <color indexed="64"/>
      </bottom>
      <diagonal/>
    </border>
    <border>
      <left style="medium">
        <color rgb="FF0066FF"/>
      </left>
      <right style="medium">
        <color rgb="FF0066FF"/>
      </right>
      <top/>
      <bottom style="thin">
        <color indexed="64"/>
      </bottom>
      <diagonal/>
    </border>
    <border>
      <left style="medium">
        <color rgb="FF0066FF"/>
      </left>
      <right style="medium">
        <color rgb="FF0066FF"/>
      </right>
      <top style="thin">
        <color indexed="64"/>
      </top>
      <bottom style="medium">
        <color rgb="FF0066F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/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74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6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5" fillId="6" borderId="0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176" fontId="9" fillId="0" borderId="0" xfId="0" applyNumberFormat="1" applyFont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51" xfId="0" applyFont="1" applyBorder="1" applyAlignment="1">
      <alignment horizontal="right" vertical="center"/>
    </xf>
    <xf numFmtId="0" fontId="10" fillId="9" borderId="52" xfId="0" applyNumberFormat="1" applyFont="1" applyFill="1" applyBorder="1" applyAlignment="1">
      <alignment horizontal="center" vertical="center"/>
    </xf>
    <xf numFmtId="0" fontId="10" fillId="9" borderId="53" xfId="0" applyNumberFormat="1" applyFont="1" applyFill="1" applyBorder="1" applyAlignment="1">
      <alignment horizontal="center" vertical="center"/>
    </xf>
    <xf numFmtId="0" fontId="10" fillId="9" borderId="54" xfId="0" applyNumberFormat="1" applyFont="1" applyFill="1" applyBorder="1" applyAlignment="1">
      <alignment horizontal="center" vertical="center"/>
    </xf>
    <xf numFmtId="0" fontId="10" fillId="9" borderId="55" xfId="0" applyFont="1" applyFill="1" applyBorder="1" applyAlignment="1">
      <alignment horizontal="center" vertical="center" wrapText="1"/>
    </xf>
    <xf numFmtId="0" fontId="10" fillId="9" borderId="56" xfId="0" applyFont="1" applyFill="1" applyBorder="1" applyAlignment="1">
      <alignment horizontal="center" vertical="center"/>
    </xf>
    <xf numFmtId="0" fontId="10" fillId="9" borderId="53" xfId="0" applyFont="1" applyFill="1" applyBorder="1" applyAlignment="1">
      <alignment horizontal="center" vertical="center"/>
    </xf>
    <xf numFmtId="0" fontId="10" fillId="9" borderId="88" xfId="0" applyFont="1" applyFill="1" applyBorder="1" applyAlignment="1">
      <alignment horizontal="center" vertical="center"/>
    </xf>
    <xf numFmtId="0" fontId="10" fillId="9" borderId="71" xfId="0" applyFont="1" applyFill="1" applyBorder="1" applyAlignment="1">
      <alignment horizontal="center" vertical="center"/>
    </xf>
    <xf numFmtId="0" fontId="10" fillId="9" borderId="72" xfId="0" applyFont="1" applyFill="1" applyBorder="1" applyAlignment="1">
      <alignment horizontal="center" vertical="center"/>
    </xf>
    <xf numFmtId="0" fontId="10" fillId="9" borderId="57" xfId="0" applyNumberFormat="1" applyFont="1" applyFill="1" applyBorder="1" applyAlignment="1">
      <alignment horizontal="center" vertical="center"/>
    </xf>
    <xf numFmtId="0" fontId="10" fillId="9" borderId="9" xfId="0" applyNumberFormat="1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64" xfId="0" applyFont="1" applyFill="1" applyBorder="1" applyAlignment="1">
      <alignment horizontal="center" vertical="center"/>
    </xf>
    <xf numFmtId="0" fontId="13" fillId="8" borderId="59" xfId="0" applyNumberFormat="1" applyFont="1" applyFill="1" applyBorder="1" applyAlignment="1">
      <alignment horizontal="center" vertical="center"/>
    </xf>
    <xf numFmtId="0" fontId="13" fillId="8" borderId="15" xfId="0" applyNumberFormat="1" applyFont="1" applyFill="1" applyBorder="1" applyAlignment="1">
      <alignment horizontal="center" vertical="center"/>
    </xf>
    <xf numFmtId="0" fontId="13" fillId="8" borderId="16" xfId="0" applyNumberFormat="1" applyFont="1" applyFill="1" applyBorder="1" applyAlignment="1">
      <alignment horizontal="center" vertical="center"/>
    </xf>
    <xf numFmtId="176" fontId="13" fillId="8" borderId="6" xfId="0" applyNumberFormat="1" applyFont="1" applyFill="1" applyBorder="1" applyAlignment="1">
      <alignment horizontal="right" vertical="center"/>
    </xf>
    <xf numFmtId="176" fontId="13" fillId="8" borderId="8" xfId="0" applyNumberFormat="1" applyFont="1" applyFill="1" applyBorder="1" applyAlignment="1">
      <alignment horizontal="right" vertical="center"/>
    </xf>
    <xf numFmtId="176" fontId="13" fillId="8" borderId="6" xfId="1" applyNumberFormat="1" applyFont="1" applyFill="1" applyBorder="1" applyAlignment="1">
      <alignment horizontal="right" vertical="center"/>
    </xf>
    <xf numFmtId="0" fontId="12" fillId="8" borderId="0" xfId="0" applyFont="1" applyFill="1" applyBorder="1">
      <alignment vertical="center"/>
    </xf>
    <xf numFmtId="41" fontId="12" fillId="8" borderId="0" xfId="0" applyNumberFormat="1" applyFont="1" applyFill="1" applyBorder="1">
      <alignment vertical="center"/>
    </xf>
    <xf numFmtId="0" fontId="12" fillId="8" borderId="0" xfId="0" applyFont="1" applyFill="1" applyBorder="1" applyAlignment="1">
      <alignment horizontal="center" vertical="center"/>
    </xf>
    <xf numFmtId="176" fontId="12" fillId="8" borderId="60" xfId="0" applyNumberFormat="1" applyFont="1" applyFill="1" applyBorder="1" applyAlignment="1">
      <alignment horizontal="right" vertical="center"/>
    </xf>
    <xf numFmtId="0" fontId="12" fillId="2" borderId="61" xfId="0" applyNumberFormat="1" applyFont="1" applyFill="1" applyBorder="1" applyAlignment="1">
      <alignment horizontal="left" vertical="center" wrapText="1"/>
    </xf>
    <xf numFmtId="0" fontId="12" fillId="2" borderId="3" xfId="0" applyNumberFormat="1" applyFont="1" applyFill="1" applyBorder="1" applyAlignment="1">
      <alignment horizontal="left" vertical="center"/>
    </xf>
    <xf numFmtId="0" fontId="12" fillId="2" borderId="2" xfId="0" applyNumberFormat="1" applyFont="1" applyFill="1" applyBorder="1" applyAlignment="1">
      <alignment horizontal="left" vertical="center"/>
    </xf>
    <xf numFmtId="176" fontId="12" fillId="2" borderId="5" xfId="0" applyNumberFormat="1" applyFont="1" applyFill="1" applyBorder="1" applyAlignment="1">
      <alignment horizontal="right" vertical="center"/>
    </xf>
    <xf numFmtId="176" fontId="12" fillId="2" borderId="7" xfId="0" applyNumberFormat="1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left" vertical="center"/>
    </xf>
    <xf numFmtId="41" fontId="12" fillId="2" borderId="2" xfId="0" applyNumberFormat="1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2" fillId="2" borderId="2" xfId="0" applyFont="1" applyFill="1" applyBorder="1" applyAlignment="1">
      <alignment horizontal="center" vertical="center"/>
    </xf>
    <xf numFmtId="176" fontId="12" fillId="2" borderId="62" xfId="0" applyNumberFormat="1" applyFont="1" applyFill="1" applyBorder="1" applyAlignment="1">
      <alignment horizontal="right" vertical="center"/>
    </xf>
    <xf numFmtId="0" fontId="12" fillId="6" borderId="63" xfId="0" applyNumberFormat="1" applyFont="1" applyFill="1" applyBorder="1" applyAlignment="1">
      <alignment horizontal="center" vertical="center" wrapText="1"/>
    </xf>
    <xf numFmtId="0" fontId="12" fillId="14" borderId="5" xfId="0" applyNumberFormat="1" applyFont="1" applyFill="1" applyBorder="1" applyAlignment="1">
      <alignment horizontal="left" vertical="center"/>
    </xf>
    <xf numFmtId="0" fontId="12" fillId="14" borderId="2" xfId="0" applyFont="1" applyFill="1" applyBorder="1" applyAlignment="1">
      <alignment horizontal="left" vertical="center"/>
    </xf>
    <xf numFmtId="176" fontId="12" fillId="14" borderId="5" xfId="0" applyNumberFormat="1" applyFont="1" applyFill="1" applyBorder="1" applyAlignment="1">
      <alignment horizontal="right" vertical="center"/>
    </xf>
    <xf numFmtId="176" fontId="12" fillId="14" borderId="7" xfId="0" applyNumberFormat="1" applyFont="1" applyFill="1" applyBorder="1" applyAlignment="1">
      <alignment horizontal="right" vertical="center"/>
    </xf>
    <xf numFmtId="41" fontId="12" fillId="14" borderId="2" xfId="0" applyNumberFormat="1" applyFont="1" applyFill="1" applyBorder="1">
      <alignment vertical="center"/>
    </xf>
    <xf numFmtId="0" fontId="12" fillId="14" borderId="2" xfId="0" applyFont="1" applyFill="1" applyBorder="1">
      <alignment vertical="center"/>
    </xf>
    <xf numFmtId="0" fontId="12" fillId="14" borderId="2" xfId="0" applyFont="1" applyFill="1" applyBorder="1" applyAlignment="1">
      <alignment horizontal="center" vertical="center"/>
    </xf>
    <xf numFmtId="176" fontId="12" fillId="14" borderId="62" xfId="0" applyNumberFormat="1" applyFont="1" applyFill="1" applyBorder="1" applyAlignment="1">
      <alignment horizontal="right" vertical="center"/>
    </xf>
    <xf numFmtId="0" fontId="12" fillId="6" borderId="6" xfId="0" applyNumberFormat="1" applyFont="1" applyFill="1" applyBorder="1" applyAlignment="1">
      <alignment horizontal="left" vertical="center"/>
    </xf>
    <xf numFmtId="0" fontId="9" fillId="3" borderId="5" xfId="0" applyNumberFormat="1" applyFont="1" applyFill="1" applyBorder="1" applyAlignment="1">
      <alignment horizontal="left" vertical="center"/>
    </xf>
    <xf numFmtId="176" fontId="9" fillId="3" borderId="5" xfId="0" applyNumberFormat="1" applyFont="1" applyFill="1" applyBorder="1" applyAlignment="1">
      <alignment horizontal="right" vertical="center"/>
    </xf>
    <xf numFmtId="176" fontId="12" fillId="3" borderId="5" xfId="1" applyNumberFormat="1" applyFont="1" applyFill="1" applyBorder="1" applyAlignment="1">
      <alignment horizontal="right" vertical="center"/>
    </xf>
    <xf numFmtId="176" fontId="9" fillId="3" borderId="7" xfId="0" applyNumberFormat="1" applyFont="1" applyFill="1" applyBorder="1" applyAlignment="1">
      <alignment horizontal="right" vertical="center"/>
    </xf>
    <xf numFmtId="176" fontId="12" fillId="3" borderId="13" xfId="1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left" vertical="center"/>
    </xf>
    <xf numFmtId="41" fontId="9" fillId="3" borderId="2" xfId="0" applyNumberFormat="1" applyFont="1" applyFill="1" applyBorder="1">
      <alignment vertical="center"/>
    </xf>
    <xf numFmtId="0" fontId="9" fillId="3" borderId="2" xfId="0" applyFont="1" applyFill="1" applyBorder="1">
      <alignment vertical="center"/>
    </xf>
    <xf numFmtId="0" fontId="9" fillId="3" borderId="2" xfId="0" applyFont="1" applyFill="1" applyBorder="1" applyAlignment="1">
      <alignment horizontal="center" vertical="center"/>
    </xf>
    <xf numFmtId="176" fontId="9" fillId="3" borderId="62" xfId="0" applyNumberFormat="1" applyFont="1" applyFill="1" applyBorder="1" applyAlignment="1">
      <alignment horizontal="right" vertical="center"/>
    </xf>
    <xf numFmtId="176" fontId="12" fillId="6" borderId="5" xfId="0" applyNumberFormat="1" applyFont="1" applyFill="1" applyBorder="1" applyAlignment="1">
      <alignment horizontal="right" vertical="center"/>
    </xf>
    <xf numFmtId="176" fontId="12" fillId="6" borderId="7" xfId="0" applyNumberFormat="1" applyFont="1" applyFill="1" applyBorder="1" applyAlignment="1">
      <alignment horizontal="right" vertical="center"/>
    </xf>
    <xf numFmtId="0" fontId="10" fillId="6" borderId="2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left" vertical="center"/>
    </xf>
    <xf numFmtId="41" fontId="12" fillId="6" borderId="2" xfId="0" applyNumberFormat="1" applyFont="1" applyFill="1" applyBorder="1">
      <alignment vertical="center"/>
    </xf>
    <xf numFmtId="0" fontId="12" fillId="6" borderId="2" xfId="0" applyFont="1" applyFill="1" applyBorder="1">
      <alignment vertical="center"/>
    </xf>
    <xf numFmtId="0" fontId="12" fillId="6" borderId="2" xfId="0" applyFont="1" applyFill="1" applyBorder="1" applyAlignment="1">
      <alignment horizontal="center" vertical="center"/>
    </xf>
    <xf numFmtId="176" fontId="12" fillId="6" borderId="62" xfId="0" applyNumberFormat="1" applyFont="1" applyFill="1" applyBorder="1" applyAlignment="1">
      <alignment horizontal="right" vertical="center"/>
    </xf>
    <xf numFmtId="0" fontId="12" fillId="6" borderId="4" xfId="0" applyNumberFormat="1" applyFont="1" applyFill="1" applyBorder="1" applyAlignment="1">
      <alignment horizontal="left" vertical="center"/>
    </xf>
    <xf numFmtId="176" fontId="12" fillId="6" borderId="6" xfId="0" applyNumberFormat="1" applyFont="1" applyFill="1" applyBorder="1" applyAlignment="1">
      <alignment horizontal="right" vertical="center"/>
    </xf>
    <xf numFmtId="176" fontId="12" fillId="6" borderId="8" xfId="0" applyNumberFormat="1" applyFont="1" applyFill="1" applyBorder="1" applyAlignment="1">
      <alignment horizontal="right" vertical="center"/>
    </xf>
    <xf numFmtId="0" fontId="12" fillId="6" borderId="0" xfId="0" applyFont="1" applyFill="1" applyBorder="1" applyAlignment="1">
      <alignment horizontal="left" vertical="center"/>
    </xf>
    <xf numFmtId="41" fontId="12" fillId="6" borderId="0" xfId="0" applyNumberFormat="1" applyFont="1" applyFill="1" applyBorder="1">
      <alignment vertical="center"/>
    </xf>
    <xf numFmtId="0" fontId="12" fillId="6" borderId="0" xfId="0" applyFont="1" applyFill="1" applyBorder="1">
      <alignment vertical="center"/>
    </xf>
    <xf numFmtId="0" fontId="12" fillId="6" borderId="0" xfId="0" applyFont="1" applyFill="1" applyBorder="1" applyAlignment="1">
      <alignment horizontal="center" vertical="center"/>
    </xf>
    <xf numFmtId="49" fontId="12" fillId="6" borderId="0" xfId="0" applyNumberFormat="1" applyFont="1" applyFill="1" applyBorder="1" applyAlignment="1">
      <alignment horizontal="center" vertical="center"/>
    </xf>
    <xf numFmtId="176" fontId="12" fillId="6" borderId="60" xfId="0" applyNumberFormat="1" applyFont="1" applyFill="1" applyBorder="1" applyAlignment="1">
      <alignment horizontal="right" vertical="center"/>
    </xf>
    <xf numFmtId="0" fontId="12" fillId="6" borderId="57" xfId="0" applyNumberFormat="1" applyFont="1" applyFill="1" applyBorder="1" applyAlignment="1">
      <alignment horizontal="center" vertical="center" wrapText="1"/>
    </xf>
    <xf numFmtId="0" fontId="12" fillId="6" borderId="9" xfId="0" applyNumberFormat="1" applyFont="1" applyFill="1" applyBorder="1" applyAlignment="1">
      <alignment horizontal="left" vertical="center"/>
    </xf>
    <xf numFmtId="176" fontId="12" fillId="6" borderId="9" xfId="0" applyNumberFormat="1" applyFont="1" applyFill="1" applyBorder="1" applyAlignment="1">
      <alignment horizontal="right" vertical="center"/>
    </xf>
    <xf numFmtId="0" fontId="12" fillId="6" borderId="11" xfId="0" applyFont="1" applyFill="1" applyBorder="1" applyAlignment="1">
      <alignment horizontal="left" vertical="center"/>
    </xf>
    <xf numFmtId="0" fontId="12" fillId="6" borderId="1" xfId="0" applyFont="1" applyFill="1" applyBorder="1">
      <alignment vertical="center"/>
    </xf>
    <xf numFmtId="0" fontId="12" fillId="7" borderId="0" xfId="0" applyFont="1" applyFill="1" applyBorder="1" applyAlignment="1">
      <alignment horizontal="center" vertical="center"/>
    </xf>
    <xf numFmtId="176" fontId="12" fillId="7" borderId="64" xfId="0" applyNumberFormat="1" applyFont="1" applyFill="1" applyBorder="1" applyAlignment="1">
      <alignment horizontal="right" vertical="center"/>
    </xf>
    <xf numFmtId="0" fontId="12" fillId="2" borderId="65" xfId="0" applyNumberFormat="1" applyFont="1" applyFill="1" applyBorder="1" applyAlignment="1">
      <alignment horizontal="left" vertical="center"/>
    </xf>
    <xf numFmtId="0" fontId="12" fillId="6" borderId="66" xfId="0" applyNumberFormat="1" applyFont="1" applyFill="1" applyBorder="1" applyAlignment="1">
      <alignment horizontal="left" vertical="center"/>
    </xf>
    <xf numFmtId="0" fontId="12" fillId="3" borderId="22" xfId="0" applyNumberFormat="1" applyFont="1" applyFill="1" applyBorder="1" applyAlignment="1">
      <alignment horizontal="left" vertical="center"/>
    </xf>
    <xf numFmtId="176" fontId="12" fillId="3" borderId="20" xfId="1" applyNumberFormat="1" applyFont="1" applyFill="1" applyBorder="1" applyAlignment="1">
      <alignment horizontal="right" vertical="center"/>
    </xf>
    <xf numFmtId="176" fontId="12" fillId="3" borderId="21" xfId="1" applyNumberFormat="1" applyFont="1" applyFill="1" applyBorder="1" applyAlignment="1">
      <alignment horizontal="right" vertical="center"/>
    </xf>
    <xf numFmtId="0" fontId="12" fillId="3" borderId="18" xfId="0" applyFont="1" applyFill="1" applyBorder="1" applyAlignment="1">
      <alignment horizontal="left" vertical="center"/>
    </xf>
    <xf numFmtId="41" fontId="12" fillId="3" borderId="18" xfId="1" applyNumberFormat="1" applyFont="1" applyFill="1" applyBorder="1">
      <alignment vertical="center"/>
    </xf>
    <xf numFmtId="41" fontId="12" fillId="3" borderId="18" xfId="1" applyFont="1" applyFill="1" applyBorder="1">
      <alignment vertical="center"/>
    </xf>
    <xf numFmtId="0" fontId="12" fillId="3" borderId="18" xfId="0" applyFont="1" applyFill="1" applyBorder="1" applyAlignment="1">
      <alignment horizontal="center" vertical="center"/>
    </xf>
    <xf numFmtId="176" fontId="12" fillId="3" borderId="67" xfId="0" applyNumberFormat="1" applyFont="1" applyFill="1" applyBorder="1" applyAlignment="1">
      <alignment horizontal="right" vertical="center"/>
    </xf>
    <xf numFmtId="0" fontId="12" fillId="6" borderId="0" xfId="0" applyNumberFormat="1" applyFont="1" applyFill="1" applyBorder="1" applyAlignment="1">
      <alignment horizontal="left" vertical="center"/>
    </xf>
    <xf numFmtId="176" fontId="12" fillId="6" borderId="20" xfId="1" applyNumberFormat="1" applyFont="1" applyFill="1" applyBorder="1" applyAlignment="1">
      <alignment horizontal="right" vertical="center"/>
    </xf>
    <xf numFmtId="176" fontId="12" fillId="6" borderId="2" xfId="1" applyNumberFormat="1" applyFont="1" applyFill="1" applyBorder="1" applyAlignment="1">
      <alignment horizontal="right" vertical="center"/>
    </xf>
    <xf numFmtId="176" fontId="12" fillId="6" borderId="18" xfId="1" applyNumberFormat="1" applyFont="1" applyFill="1" applyBorder="1" applyAlignment="1">
      <alignment horizontal="right" vertical="center"/>
    </xf>
    <xf numFmtId="176" fontId="12" fillId="6" borderId="5" xfId="1" applyNumberFormat="1" applyFont="1" applyFill="1" applyBorder="1" applyAlignment="1">
      <alignment horizontal="right" vertical="center"/>
    </xf>
    <xf numFmtId="41" fontId="12" fillId="6" borderId="2" xfId="0" applyNumberFormat="1" applyFont="1" applyFill="1" applyBorder="1" applyAlignment="1">
      <alignment horizontal="right" vertical="center"/>
    </xf>
    <xf numFmtId="176" fontId="12" fillId="6" borderId="6" xfId="1" applyNumberFormat="1" applyFont="1" applyFill="1" applyBorder="1" applyAlignment="1">
      <alignment horizontal="right" vertical="center"/>
    </xf>
    <xf numFmtId="176" fontId="12" fillId="6" borderId="0" xfId="1" applyNumberFormat="1" applyFont="1" applyFill="1" applyBorder="1" applyAlignment="1">
      <alignment horizontal="right" vertical="center"/>
    </xf>
    <xf numFmtId="41" fontId="12" fillId="6" borderId="0" xfId="1" applyNumberFormat="1" applyFont="1" applyFill="1" applyBorder="1" applyAlignment="1">
      <alignment horizontal="right" vertical="center"/>
    </xf>
    <xf numFmtId="41" fontId="12" fillId="6" borderId="0" xfId="1" applyFont="1" applyFill="1" applyBorder="1" applyAlignment="1">
      <alignment horizontal="right" vertical="center"/>
    </xf>
    <xf numFmtId="41" fontId="12" fillId="6" borderId="0" xfId="1" applyFont="1" applyFill="1" applyBorder="1">
      <alignment vertical="center"/>
    </xf>
    <xf numFmtId="176" fontId="12" fillId="6" borderId="9" xfId="1" applyNumberFormat="1" applyFont="1" applyFill="1" applyBorder="1" applyAlignment="1">
      <alignment horizontal="right" vertical="center"/>
    </xf>
    <xf numFmtId="41" fontId="12" fillId="6" borderId="19" xfId="1" applyFont="1" applyFill="1" applyBorder="1" applyAlignment="1">
      <alignment horizontal="right" vertical="center"/>
    </xf>
    <xf numFmtId="41" fontId="12" fillId="7" borderId="0" xfId="1" applyFont="1" applyFill="1" applyBorder="1" applyAlignment="1">
      <alignment horizontal="right" vertical="center"/>
    </xf>
    <xf numFmtId="176" fontId="12" fillId="7" borderId="60" xfId="0" applyNumberFormat="1" applyFont="1" applyFill="1" applyBorder="1" applyAlignment="1">
      <alignment horizontal="right" vertical="center"/>
    </xf>
    <xf numFmtId="176" fontId="12" fillId="2" borderId="5" xfId="1" applyNumberFormat="1" applyFont="1" applyFill="1" applyBorder="1" applyAlignment="1">
      <alignment horizontal="right" vertical="center"/>
    </xf>
    <xf numFmtId="176" fontId="12" fillId="2" borderId="7" xfId="1" applyNumberFormat="1" applyFont="1" applyFill="1" applyBorder="1" applyAlignment="1">
      <alignment horizontal="right" vertical="center"/>
    </xf>
    <xf numFmtId="0" fontId="12" fillId="3" borderId="5" xfId="1" applyNumberFormat="1" applyFont="1" applyFill="1" applyBorder="1" applyAlignment="1">
      <alignment horizontal="left" vertical="center"/>
    </xf>
    <xf numFmtId="176" fontId="12" fillId="3" borderId="24" xfId="1" applyNumberFormat="1" applyFont="1" applyFill="1" applyBorder="1" applyAlignment="1">
      <alignment horizontal="right" vertical="center"/>
    </xf>
    <xf numFmtId="41" fontId="12" fillId="3" borderId="15" xfId="1" applyFont="1" applyFill="1" applyBorder="1" applyAlignment="1">
      <alignment horizontal="left" vertical="center"/>
    </xf>
    <xf numFmtId="41" fontId="12" fillId="3" borderId="15" xfId="1" applyNumberFormat="1" applyFont="1" applyFill="1" applyBorder="1">
      <alignment vertical="center"/>
    </xf>
    <xf numFmtId="41" fontId="12" fillId="3" borderId="15" xfId="1" applyFont="1" applyFill="1" applyBorder="1">
      <alignment vertical="center"/>
    </xf>
    <xf numFmtId="41" fontId="12" fillId="3" borderId="15" xfId="1" applyFont="1" applyFill="1" applyBorder="1" applyAlignment="1">
      <alignment horizontal="center" vertical="center"/>
    </xf>
    <xf numFmtId="176" fontId="12" fillId="3" borderId="68" xfId="1" applyNumberFormat="1" applyFont="1" applyFill="1" applyBorder="1" applyAlignment="1">
      <alignment horizontal="right" vertical="center"/>
    </xf>
    <xf numFmtId="0" fontId="12" fillId="6" borderId="6" xfId="1" applyNumberFormat="1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left" vertical="center"/>
    </xf>
    <xf numFmtId="9" fontId="12" fillId="6" borderId="0" xfId="0" applyNumberFormat="1" applyFont="1" applyFill="1" applyBorder="1" applyAlignment="1">
      <alignment horizontal="center" vertical="center"/>
    </xf>
    <xf numFmtId="176" fontId="12" fillId="3" borderId="18" xfId="1" applyNumberFormat="1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left" vertical="center"/>
    </xf>
    <xf numFmtId="41" fontId="12" fillId="3" borderId="2" xfId="0" applyNumberFormat="1" applyFont="1" applyFill="1" applyBorder="1">
      <alignment vertical="center"/>
    </xf>
    <xf numFmtId="0" fontId="12" fillId="3" borderId="2" xfId="0" applyFont="1" applyFill="1" applyBorder="1">
      <alignment vertical="center"/>
    </xf>
    <xf numFmtId="0" fontId="12" fillId="3" borderId="2" xfId="0" applyFont="1" applyFill="1" applyBorder="1" applyAlignment="1">
      <alignment horizontal="center" vertical="center"/>
    </xf>
    <xf numFmtId="176" fontId="12" fillId="3" borderId="62" xfId="0" applyNumberFormat="1" applyFont="1" applyFill="1" applyBorder="1" applyAlignment="1">
      <alignment horizontal="right" vertical="center"/>
    </xf>
    <xf numFmtId="0" fontId="12" fillId="6" borderId="0" xfId="1" applyNumberFormat="1" applyFont="1" applyFill="1" applyBorder="1" applyAlignment="1">
      <alignment horizontal="left" vertical="center"/>
    </xf>
    <xf numFmtId="176" fontId="12" fillId="6" borderId="4" xfId="1" applyNumberFormat="1" applyFont="1" applyFill="1" applyBorder="1" applyAlignment="1">
      <alignment horizontal="right" vertical="center"/>
    </xf>
    <xf numFmtId="41" fontId="12" fillId="6" borderId="0" xfId="1" applyFont="1" applyFill="1" applyBorder="1" applyAlignment="1">
      <alignment horizontal="left" vertical="center"/>
    </xf>
    <xf numFmtId="41" fontId="12" fillId="6" borderId="0" xfId="1" applyNumberFormat="1" applyFont="1" applyFill="1" applyBorder="1">
      <alignment vertical="center"/>
    </xf>
    <xf numFmtId="41" fontId="12" fillId="6" borderId="0" xfId="0" applyNumberFormat="1" applyFont="1" applyFill="1" applyBorder="1" applyAlignment="1">
      <alignment horizontal="right" vertical="center"/>
    </xf>
    <xf numFmtId="41" fontId="12" fillId="6" borderId="0" xfId="1" applyFont="1" applyFill="1" applyBorder="1" applyAlignment="1">
      <alignment horizontal="center" vertical="center"/>
    </xf>
    <xf numFmtId="176" fontId="12" fillId="6" borderId="60" xfId="1" applyNumberFormat="1" applyFont="1" applyFill="1" applyBorder="1" applyAlignment="1">
      <alignment horizontal="right" vertical="center"/>
    </xf>
    <xf numFmtId="41" fontId="12" fillId="6" borderId="4" xfId="1" applyFont="1" applyFill="1" applyBorder="1" applyAlignment="1">
      <alignment horizontal="left" vertical="center"/>
    </xf>
    <xf numFmtId="41" fontId="12" fillId="3" borderId="14" xfId="1" applyFont="1" applyFill="1" applyBorder="1" applyAlignment="1">
      <alignment horizontal="left" vertical="center"/>
    </xf>
    <xf numFmtId="176" fontId="12" fillId="2" borderId="13" xfId="1" applyNumberFormat="1" applyFont="1" applyFill="1" applyBorder="1" applyAlignment="1">
      <alignment horizontal="right" vertical="center"/>
    </xf>
    <xf numFmtId="176" fontId="12" fillId="2" borderId="16" xfId="1" applyNumberFormat="1" applyFont="1" applyFill="1" applyBorder="1" applyAlignment="1">
      <alignment horizontal="right" vertical="center"/>
    </xf>
    <xf numFmtId="176" fontId="12" fillId="3" borderId="2" xfId="1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left" vertical="center"/>
    </xf>
    <xf numFmtId="41" fontId="12" fillId="3" borderId="2" xfId="1" applyNumberFormat="1" applyFont="1" applyFill="1" applyBorder="1">
      <alignment vertical="center"/>
    </xf>
    <xf numFmtId="41" fontId="12" fillId="3" borderId="2" xfId="1" applyFont="1" applyFill="1" applyBorder="1">
      <alignment vertical="center"/>
    </xf>
    <xf numFmtId="0" fontId="10" fillId="6" borderId="3" xfId="0" applyFont="1" applyFill="1" applyBorder="1" applyAlignment="1">
      <alignment horizontal="left" vertical="center"/>
    </xf>
    <xf numFmtId="0" fontId="12" fillId="6" borderId="4" xfId="0" applyFont="1" applyFill="1" applyBorder="1" applyAlignment="1">
      <alignment horizontal="left" vertical="center"/>
    </xf>
    <xf numFmtId="41" fontId="12" fillId="6" borderId="1" xfId="1" applyFont="1" applyFill="1" applyBorder="1" applyAlignment="1">
      <alignment vertical="center"/>
    </xf>
    <xf numFmtId="41" fontId="12" fillId="7" borderId="0" xfId="1" applyFont="1" applyFill="1" applyBorder="1" applyAlignment="1">
      <alignment vertical="center"/>
    </xf>
    <xf numFmtId="0" fontId="12" fillId="2" borderId="3" xfId="0" applyFont="1" applyFill="1" applyBorder="1" applyAlignment="1">
      <alignment horizontal="left" vertical="center"/>
    </xf>
    <xf numFmtId="0" fontId="12" fillId="3" borderId="2" xfId="1" applyNumberFormat="1" applyFont="1" applyFill="1" applyBorder="1" applyAlignment="1">
      <alignment horizontal="left" vertical="center"/>
    </xf>
    <xf numFmtId="176" fontId="12" fillId="3" borderId="7" xfId="1" applyNumberFormat="1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left" vertical="center"/>
    </xf>
    <xf numFmtId="41" fontId="12" fillId="3" borderId="15" xfId="0" applyNumberFormat="1" applyFont="1" applyFill="1" applyBorder="1">
      <alignment vertical="center"/>
    </xf>
    <xf numFmtId="0" fontId="12" fillId="3" borderId="15" xfId="0" applyFont="1" applyFill="1" applyBorder="1">
      <alignment vertical="center"/>
    </xf>
    <xf numFmtId="0" fontId="12" fillId="3" borderId="15" xfId="0" applyFont="1" applyFill="1" applyBorder="1" applyAlignment="1">
      <alignment horizontal="center" vertical="center"/>
    </xf>
    <xf numFmtId="0" fontId="12" fillId="6" borderId="4" xfId="1" applyNumberFormat="1" applyFont="1" applyFill="1" applyBorder="1" applyAlignment="1">
      <alignment horizontal="left" vertical="center"/>
    </xf>
    <xf numFmtId="0" fontId="12" fillId="6" borderId="9" xfId="1" applyNumberFormat="1" applyFont="1" applyFill="1" applyBorder="1" applyAlignment="1">
      <alignment horizontal="left" vertical="center"/>
    </xf>
    <xf numFmtId="0" fontId="12" fillId="3" borderId="6" xfId="1" applyNumberFormat="1" applyFont="1" applyFill="1" applyBorder="1" applyAlignment="1">
      <alignment horizontal="left" vertical="center"/>
    </xf>
    <xf numFmtId="41" fontId="12" fillId="3" borderId="2" xfId="1" applyNumberFormat="1" applyFont="1" applyFill="1" applyBorder="1" applyAlignment="1">
      <alignment horizontal="right" vertical="center"/>
    </xf>
    <xf numFmtId="41" fontId="12" fillId="3" borderId="2" xfId="1" applyFont="1" applyFill="1" applyBorder="1" applyAlignment="1">
      <alignment horizontal="right" vertical="center"/>
    </xf>
    <xf numFmtId="0" fontId="12" fillId="3" borderId="22" xfId="1" applyNumberFormat="1" applyFont="1" applyFill="1" applyBorder="1" applyAlignment="1">
      <alignment horizontal="left" vertical="center"/>
    </xf>
    <xf numFmtId="41" fontId="12" fillId="3" borderId="18" xfId="1" applyFont="1" applyFill="1" applyBorder="1" applyAlignment="1">
      <alignment horizontal="center" vertical="center"/>
    </xf>
    <xf numFmtId="176" fontId="12" fillId="3" borderId="67" xfId="1" applyNumberFormat="1" applyFont="1" applyFill="1" applyBorder="1" applyAlignment="1">
      <alignment horizontal="right" vertical="center"/>
    </xf>
    <xf numFmtId="41" fontId="12" fillId="3" borderId="2" xfId="1" applyFont="1" applyFill="1" applyBorder="1" applyAlignment="1">
      <alignment horizontal="center" vertical="center"/>
    </xf>
    <xf numFmtId="176" fontId="12" fillId="3" borderId="62" xfId="1" applyNumberFormat="1" applyFont="1" applyFill="1" applyBorder="1" applyAlignment="1">
      <alignment horizontal="right" vertical="center"/>
    </xf>
    <xf numFmtId="176" fontId="12" fillId="6" borderId="7" xfId="1" applyNumberFormat="1" applyFont="1" applyFill="1" applyBorder="1" applyAlignment="1">
      <alignment horizontal="right" vertical="center"/>
    </xf>
    <xf numFmtId="176" fontId="12" fillId="6" borderId="8" xfId="1" applyNumberFormat="1" applyFont="1" applyFill="1" applyBorder="1" applyAlignment="1">
      <alignment horizontal="right" vertical="center"/>
    </xf>
    <xf numFmtId="176" fontId="12" fillId="6" borderId="1" xfId="1" applyNumberFormat="1" applyFont="1" applyFill="1" applyBorder="1" applyAlignment="1">
      <alignment horizontal="right" vertical="center"/>
    </xf>
    <xf numFmtId="176" fontId="12" fillId="6" borderId="10" xfId="1" applyNumberFormat="1" applyFont="1" applyFill="1" applyBorder="1" applyAlignment="1">
      <alignment horizontal="right" vertical="center"/>
    </xf>
    <xf numFmtId="0" fontId="12" fillId="6" borderId="1" xfId="0" applyFont="1" applyFill="1" applyBorder="1" applyAlignment="1">
      <alignment horizontal="left" vertical="center"/>
    </xf>
    <xf numFmtId="41" fontId="12" fillId="6" borderId="1" xfId="1" applyNumberFormat="1" applyFont="1" applyFill="1" applyBorder="1" applyAlignment="1">
      <alignment horizontal="right" vertical="center"/>
    </xf>
    <xf numFmtId="41" fontId="12" fillId="6" borderId="1" xfId="1" applyFont="1" applyFill="1" applyBorder="1" applyAlignment="1">
      <alignment horizontal="right" vertical="center"/>
    </xf>
    <xf numFmtId="41" fontId="12" fillId="7" borderId="1" xfId="1" applyFont="1" applyFill="1" applyBorder="1" applyAlignment="1">
      <alignment vertical="center"/>
    </xf>
    <xf numFmtId="41" fontId="12" fillId="6" borderId="2" xfId="1" applyNumberFormat="1" applyFont="1" applyFill="1" applyBorder="1">
      <alignment vertical="center"/>
    </xf>
    <xf numFmtId="41" fontId="12" fillId="6" borderId="2" xfId="1" applyFont="1" applyFill="1" applyBorder="1">
      <alignment vertical="center"/>
    </xf>
    <xf numFmtId="0" fontId="12" fillId="6" borderId="1" xfId="0" applyFont="1" applyFill="1" applyBorder="1" applyAlignment="1">
      <alignment vertical="center"/>
    </xf>
    <xf numFmtId="0" fontId="12" fillId="7" borderId="0" xfId="0" applyFont="1" applyFill="1" applyBorder="1" applyAlignment="1">
      <alignment vertical="center"/>
    </xf>
    <xf numFmtId="0" fontId="12" fillId="3" borderId="3" xfId="1" applyNumberFormat="1" applyFont="1" applyFill="1" applyBorder="1" applyAlignment="1">
      <alignment horizontal="left" vertical="center"/>
    </xf>
    <xf numFmtId="0" fontId="12" fillId="3" borderId="3" xfId="0" applyFont="1" applyFill="1" applyBorder="1">
      <alignment vertical="center"/>
    </xf>
    <xf numFmtId="176" fontId="12" fillId="6" borderId="62" xfId="1" applyNumberFormat="1" applyFont="1" applyFill="1" applyBorder="1" applyAlignment="1">
      <alignment horizontal="right" vertical="center"/>
    </xf>
    <xf numFmtId="0" fontId="12" fillId="6" borderId="69" xfId="0" applyNumberFormat="1" applyFont="1" applyFill="1" applyBorder="1" applyAlignment="1">
      <alignment horizontal="left" vertical="center"/>
    </xf>
    <xf numFmtId="0" fontId="12" fillId="6" borderId="49" xfId="0" applyNumberFormat="1" applyFont="1" applyFill="1" applyBorder="1" applyAlignment="1">
      <alignment horizontal="left" vertical="center"/>
    </xf>
    <xf numFmtId="0" fontId="12" fillId="6" borderId="51" xfId="1" applyNumberFormat="1" applyFont="1" applyFill="1" applyBorder="1" applyAlignment="1">
      <alignment horizontal="left" vertical="center"/>
    </xf>
    <xf numFmtId="176" fontId="12" fillId="6" borderId="49" xfId="1" applyNumberFormat="1" applyFont="1" applyFill="1" applyBorder="1" applyAlignment="1">
      <alignment horizontal="right" vertical="center"/>
    </xf>
    <xf numFmtId="176" fontId="12" fillId="6" borderId="51" xfId="1" applyNumberFormat="1" applyFont="1" applyFill="1" applyBorder="1" applyAlignment="1">
      <alignment horizontal="right" vertical="center"/>
    </xf>
    <xf numFmtId="0" fontId="12" fillId="6" borderId="51" xfId="0" applyFont="1" applyFill="1" applyBorder="1" applyAlignment="1">
      <alignment horizontal="left" vertical="center"/>
    </xf>
    <xf numFmtId="41" fontId="12" fillId="6" borderId="51" xfId="1" applyNumberFormat="1" applyFont="1" applyFill="1" applyBorder="1">
      <alignment vertical="center"/>
    </xf>
    <xf numFmtId="41" fontId="12" fillId="6" borderId="51" xfId="1" applyFont="1" applyFill="1" applyBorder="1">
      <alignment vertical="center"/>
    </xf>
    <xf numFmtId="41" fontId="12" fillId="6" borderId="51" xfId="1" applyFont="1" applyFill="1" applyBorder="1" applyAlignment="1">
      <alignment vertical="center"/>
    </xf>
    <xf numFmtId="41" fontId="12" fillId="6" borderId="51" xfId="1" applyFont="1" applyFill="1" applyBorder="1" applyAlignment="1">
      <alignment horizontal="right" vertical="center"/>
    </xf>
    <xf numFmtId="41" fontId="12" fillId="7" borderId="51" xfId="1" applyFont="1" applyFill="1" applyBorder="1" applyAlignment="1">
      <alignment vertical="center"/>
    </xf>
    <xf numFmtId="176" fontId="12" fillId="7" borderId="70" xfId="0" applyNumberFormat="1" applyFont="1" applyFill="1" applyBorder="1" applyAlignment="1">
      <alignment horizontal="right" vertical="center"/>
    </xf>
    <xf numFmtId="0" fontId="12" fillId="0" borderId="0" xfId="0" applyFont="1">
      <alignment vertical="center"/>
    </xf>
    <xf numFmtId="41" fontId="12" fillId="0" borderId="0" xfId="0" applyNumberFormat="1" applyFont="1">
      <alignment vertical="center"/>
    </xf>
    <xf numFmtId="176" fontId="12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9" fillId="0" borderId="51" xfId="0" applyFont="1" applyBorder="1" applyAlignment="1">
      <alignment horizontal="right" vertical="center"/>
    </xf>
    <xf numFmtId="0" fontId="13" fillId="9" borderId="74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176" fontId="13" fillId="9" borderId="6" xfId="0" applyNumberFormat="1" applyFont="1" applyFill="1" applyBorder="1" applyAlignment="1">
      <alignment horizontal="center" vertical="center" wrapText="1"/>
    </xf>
    <xf numFmtId="176" fontId="13" fillId="9" borderId="9" xfId="0" applyNumberFormat="1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3" fillId="9" borderId="60" xfId="0" applyFont="1" applyFill="1" applyBorder="1" applyAlignment="1">
      <alignment horizontal="center" vertical="center"/>
    </xf>
    <xf numFmtId="0" fontId="13" fillId="9" borderId="57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/>
    </xf>
    <xf numFmtId="176" fontId="13" fillId="9" borderId="13" xfId="0" applyNumberFormat="1" applyFont="1" applyFill="1" applyBorder="1" applyAlignment="1">
      <alignment horizontal="center" vertical="center"/>
    </xf>
    <xf numFmtId="176" fontId="13" fillId="9" borderId="13" xfId="0" applyNumberFormat="1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/>
    </xf>
    <xf numFmtId="0" fontId="13" fillId="9" borderId="64" xfId="0" applyFont="1" applyFill="1" applyBorder="1" applyAlignment="1">
      <alignment horizontal="center" vertical="center"/>
    </xf>
    <xf numFmtId="0" fontId="13" fillId="4" borderId="65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0" xfId="0" applyFont="1" applyFill="1" applyBorder="1">
      <alignment vertical="center"/>
    </xf>
    <xf numFmtId="0" fontId="9" fillId="4" borderId="0" xfId="0" applyNumberFormat="1" applyFont="1" applyFill="1" applyBorder="1">
      <alignment vertical="center"/>
    </xf>
    <xf numFmtId="0" fontId="9" fillId="4" borderId="60" xfId="0" applyFont="1" applyFill="1" applyBorder="1">
      <alignment vertical="center"/>
    </xf>
    <xf numFmtId="0" fontId="9" fillId="2" borderId="65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176" fontId="9" fillId="2" borderId="5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>
      <alignment vertical="center"/>
    </xf>
    <xf numFmtId="0" fontId="9" fillId="2" borderId="2" xfId="0" applyNumberFormat="1" applyFont="1" applyFill="1" applyBorder="1">
      <alignment vertical="center"/>
    </xf>
    <xf numFmtId="0" fontId="9" fillId="2" borderId="62" xfId="0" applyFont="1" applyFill="1" applyBorder="1">
      <alignment vertical="center"/>
    </xf>
    <xf numFmtId="0" fontId="9" fillId="6" borderId="66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176" fontId="9" fillId="5" borderId="3" xfId="0" applyNumberFormat="1" applyFont="1" applyFill="1" applyBorder="1" applyAlignment="1">
      <alignment vertical="center"/>
    </xf>
    <xf numFmtId="176" fontId="9" fillId="5" borderId="5" xfId="0" applyNumberFormat="1" applyFont="1" applyFill="1" applyBorder="1" applyAlignment="1">
      <alignment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2" xfId="0" applyFont="1" applyFill="1" applyBorder="1">
      <alignment vertical="center"/>
    </xf>
    <xf numFmtId="0" fontId="9" fillId="5" borderId="2" xfId="0" applyNumberFormat="1" applyFont="1" applyFill="1" applyBorder="1">
      <alignment vertical="center"/>
    </xf>
    <xf numFmtId="0" fontId="9" fillId="5" borderId="62" xfId="0" applyFont="1" applyFill="1" applyBorder="1">
      <alignment vertical="center"/>
    </xf>
    <xf numFmtId="0" fontId="9" fillId="6" borderId="6" xfId="0" applyFont="1" applyFill="1" applyBorder="1" applyAlignment="1">
      <alignment horizontal="left" vertical="center"/>
    </xf>
    <xf numFmtId="176" fontId="9" fillId="3" borderId="20" xfId="1" applyNumberFormat="1" applyFont="1" applyFill="1" applyBorder="1" applyAlignment="1">
      <alignment horizontal="right" vertical="center"/>
    </xf>
    <xf numFmtId="176" fontId="9" fillId="3" borderId="20" xfId="1" applyNumberFormat="1" applyFont="1" applyFill="1" applyBorder="1">
      <alignment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NumberFormat="1" applyFont="1" applyFill="1" applyBorder="1">
      <alignment vertical="center"/>
    </xf>
    <xf numFmtId="0" fontId="9" fillId="3" borderId="62" xfId="0" applyFont="1" applyFill="1" applyBorder="1">
      <alignment vertical="center"/>
    </xf>
    <xf numFmtId="0" fontId="9" fillId="6" borderId="0" xfId="0" applyFont="1" applyFill="1" applyBorder="1" applyAlignment="1">
      <alignment horizontal="left" vertical="center"/>
    </xf>
    <xf numFmtId="176" fontId="9" fillId="6" borderId="5" xfId="1" applyNumberFormat="1" applyFont="1" applyFill="1" applyBorder="1" applyAlignment="1">
      <alignment horizontal="right" vertical="center"/>
    </xf>
    <xf numFmtId="176" fontId="9" fillId="6" borderId="2" xfId="1" applyNumberFormat="1" applyFont="1" applyFill="1" applyBorder="1" applyAlignment="1">
      <alignment horizontal="center" vertical="center"/>
    </xf>
    <xf numFmtId="176" fontId="9" fillId="6" borderId="5" xfId="1" applyNumberFormat="1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13" fillId="6" borderId="2" xfId="0" applyFont="1" applyFill="1" applyBorder="1">
      <alignment vertical="center"/>
    </xf>
    <xf numFmtId="41" fontId="13" fillId="6" borderId="2" xfId="1" applyFont="1" applyFill="1" applyBorder="1">
      <alignment vertical="center"/>
    </xf>
    <xf numFmtId="0" fontId="9" fillId="6" borderId="2" xfId="0" applyNumberFormat="1" applyFont="1" applyFill="1" applyBorder="1">
      <alignment vertical="center"/>
    </xf>
    <xf numFmtId="0" fontId="9" fillId="6" borderId="2" xfId="0" applyFont="1" applyFill="1" applyBorder="1">
      <alignment vertical="center"/>
    </xf>
    <xf numFmtId="0" fontId="9" fillId="6" borderId="62" xfId="0" applyFont="1" applyFill="1" applyBorder="1">
      <alignment vertical="center"/>
    </xf>
    <xf numFmtId="176" fontId="9" fillId="6" borderId="6" xfId="1" applyNumberFormat="1" applyFont="1" applyFill="1" applyBorder="1" applyAlignment="1">
      <alignment horizontal="right" vertical="center"/>
    </xf>
    <xf numFmtId="176" fontId="9" fillId="6" borderId="0" xfId="1" applyNumberFormat="1" applyFont="1" applyFill="1" applyBorder="1" applyAlignment="1">
      <alignment horizontal="center" vertical="center"/>
    </xf>
    <xf numFmtId="176" fontId="9" fillId="6" borderId="6" xfId="1" applyNumberFormat="1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41" fontId="9" fillId="6" borderId="0" xfId="1" applyNumberFormat="1" applyFont="1" applyFill="1" applyBorder="1" applyAlignment="1">
      <alignment horizontal="right" vertical="center"/>
    </xf>
    <xf numFmtId="41" fontId="9" fillId="6" borderId="0" xfId="1" applyFont="1" applyFill="1" applyBorder="1" applyAlignment="1">
      <alignment horizontal="center" vertical="center"/>
    </xf>
    <xf numFmtId="0" fontId="9" fillId="6" borderId="0" xfId="1" applyNumberFormat="1" applyFont="1" applyFill="1" applyBorder="1" applyAlignment="1">
      <alignment horizontal="center" vertical="center"/>
    </xf>
    <xf numFmtId="0" fontId="9" fillId="6" borderId="0" xfId="0" applyNumberFormat="1" applyFont="1" applyFill="1" applyBorder="1" applyAlignment="1">
      <alignment horizontal="center" vertical="center"/>
    </xf>
    <xf numFmtId="41" fontId="9" fillId="6" borderId="60" xfId="0" applyNumberFormat="1" applyFont="1" applyFill="1" applyBorder="1">
      <alignment vertical="center"/>
    </xf>
    <xf numFmtId="0" fontId="9" fillId="6" borderId="0" xfId="0" applyFont="1" applyFill="1" applyBorder="1">
      <alignment vertical="center"/>
    </xf>
    <xf numFmtId="0" fontId="9" fillId="6" borderId="0" xfId="1" applyNumberFormat="1" applyFont="1" applyFill="1" applyBorder="1" applyAlignment="1">
      <alignment horizontal="right" vertical="center"/>
    </xf>
    <xf numFmtId="0" fontId="9" fillId="6" borderId="0" xfId="1" applyNumberFormat="1" applyFont="1" applyFill="1" applyBorder="1">
      <alignment vertical="center"/>
    </xf>
    <xf numFmtId="41" fontId="9" fillId="6" borderId="0" xfId="1" applyFont="1" applyFill="1" applyBorder="1">
      <alignment vertical="center"/>
    </xf>
    <xf numFmtId="41" fontId="9" fillId="7" borderId="0" xfId="1" applyFont="1" applyFill="1" applyBorder="1" applyAlignment="1">
      <alignment vertical="center"/>
    </xf>
    <xf numFmtId="41" fontId="9" fillId="7" borderId="60" xfId="0" applyNumberFormat="1" applyFont="1" applyFill="1" applyBorder="1">
      <alignment vertical="center"/>
    </xf>
    <xf numFmtId="0" fontId="13" fillId="6" borderId="0" xfId="0" applyFont="1" applyFill="1" applyBorder="1" applyAlignment="1">
      <alignment horizontal="left" vertical="center"/>
    </xf>
    <xf numFmtId="0" fontId="13" fillId="6" borderId="0" xfId="0" applyFont="1" applyFill="1" applyBorder="1" applyAlignment="1">
      <alignment horizontal="center" vertical="center"/>
    </xf>
    <xf numFmtId="41" fontId="13" fillId="6" borderId="0" xfId="1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41" fontId="9" fillId="0" borderId="0" xfId="0" applyNumberFormat="1" applyFont="1">
      <alignment vertical="center"/>
    </xf>
    <xf numFmtId="0" fontId="9" fillId="6" borderId="66" xfId="0" applyFont="1" applyFill="1" applyBorder="1">
      <alignment vertical="center"/>
    </xf>
    <xf numFmtId="0" fontId="9" fillId="6" borderId="6" xfId="0" applyFont="1" applyFill="1" applyBorder="1">
      <alignment vertical="center"/>
    </xf>
    <xf numFmtId="176" fontId="9" fillId="6" borderId="0" xfId="1" applyNumberFormat="1" applyFont="1" applyFill="1" applyBorder="1">
      <alignment vertical="center"/>
    </xf>
    <xf numFmtId="176" fontId="9" fillId="6" borderId="6" xfId="1" applyNumberFormat="1" applyFont="1" applyFill="1" applyBorder="1">
      <alignment vertical="center"/>
    </xf>
    <xf numFmtId="0" fontId="9" fillId="6" borderId="4" xfId="0" applyFont="1" applyFill="1" applyBorder="1">
      <alignment vertical="center"/>
    </xf>
    <xf numFmtId="41" fontId="9" fillId="7" borderId="0" xfId="1" applyFont="1" applyFill="1" applyBorder="1" applyAlignment="1">
      <alignment horizontal="center" vertical="center"/>
    </xf>
    <xf numFmtId="0" fontId="9" fillId="7" borderId="0" xfId="1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176" fontId="9" fillId="3" borderId="5" xfId="1" applyNumberFormat="1" applyFont="1" applyFill="1" applyBorder="1" applyAlignment="1">
      <alignment horizontal="center" vertical="center"/>
    </xf>
    <xf numFmtId="0" fontId="9" fillId="3" borderId="2" xfId="1" applyNumberFormat="1" applyFont="1" applyFill="1" applyBorder="1" applyAlignment="1">
      <alignment horizontal="right" vertical="center"/>
    </xf>
    <xf numFmtId="0" fontId="9" fillId="3" borderId="2" xfId="1" applyNumberFormat="1" applyFont="1" applyFill="1" applyBorder="1">
      <alignment vertical="center"/>
    </xf>
    <xf numFmtId="41" fontId="9" fillId="3" borderId="2" xfId="1" applyFont="1" applyFill="1" applyBorder="1">
      <alignment vertical="center"/>
    </xf>
    <xf numFmtId="41" fontId="9" fillId="3" borderId="2" xfId="1" applyFont="1" applyFill="1" applyBorder="1" applyAlignment="1">
      <alignment horizontal="center" vertical="center"/>
    </xf>
    <xf numFmtId="0" fontId="9" fillId="3" borderId="2" xfId="1" applyNumberFormat="1" applyFont="1" applyFill="1" applyBorder="1" applyAlignment="1">
      <alignment horizontal="center" vertical="center"/>
    </xf>
    <xf numFmtId="41" fontId="9" fillId="3" borderId="62" xfId="0" applyNumberFormat="1" applyFont="1" applyFill="1" applyBorder="1">
      <alignment vertical="center"/>
    </xf>
    <xf numFmtId="178" fontId="9" fillId="0" borderId="0" xfId="0" applyNumberFormat="1" applyFont="1">
      <alignment vertical="center"/>
    </xf>
    <xf numFmtId="0" fontId="13" fillId="6" borderId="2" xfId="1" applyNumberFormat="1" applyFont="1" applyFill="1" applyBorder="1" applyAlignment="1">
      <alignment horizontal="right" vertical="center"/>
    </xf>
    <xf numFmtId="0" fontId="13" fillId="6" borderId="0" xfId="0" applyFont="1" applyFill="1" applyBorder="1">
      <alignment vertical="center"/>
    </xf>
    <xf numFmtId="0" fontId="13" fillId="6" borderId="0" xfId="1" applyNumberFormat="1" applyFont="1" applyFill="1" applyBorder="1" applyAlignment="1">
      <alignment horizontal="right" vertical="center"/>
    </xf>
    <xf numFmtId="41" fontId="13" fillId="6" borderId="0" xfId="0" applyNumberFormat="1" applyFont="1" applyFill="1" applyBorder="1">
      <alignment vertical="center"/>
    </xf>
    <xf numFmtId="0" fontId="9" fillId="6" borderId="0" xfId="0" applyNumberFormat="1" applyFont="1" applyFill="1" applyBorder="1">
      <alignment vertical="center"/>
    </xf>
    <xf numFmtId="0" fontId="9" fillId="6" borderId="60" xfId="0" applyFont="1" applyFill="1" applyBorder="1">
      <alignment vertical="center"/>
    </xf>
    <xf numFmtId="41" fontId="9" fillId="6" borderId="0" xfId="1" applyFont="1" applyFill="1" applyBorder="1" applyAlignment="1">
      <alignment horizontal="left" vertical="center"/>
    </xf>
    <xf numFmtId="176" fontId="9" fillId="6" borderId="4" xfId="1" applyNumberFormat="1" applyFont="1" applyFill="1" applyBorder="1" applyAlignment="1">
      <alignment horizontal="right" vertical="center"/>
    </xf>
    <xf numFmtId="176" fontId="9" fillId="6" borderId="4" xfId="1" applyNumberFormat="1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left" vertical="center"/>
    </xf>
    <xf numFmtId="0" fontId="9" fillId="7" borderId="0" xfId="0" applyNumberFormat="1" applyFont="1" applyFill="1" applyBorder="1" applyAlignment="1">
      <alignment horizontal="center" vertical="center"/>
    </xf>
    <xf numFmtId="41" fontId="9" fillId="6" borderId="0" xfId="1" applyFont="1" applyFill="1" applyBorder="1" applyAlignment="1">
      <alignment vertical="center"/>
    </xf>
    <xf numFmtId="0" fontId="9" fillId="3" borderId="3" xfId="1" applyNumberFormat="1" applyFont="1" applyFill="1" applyBorder="1" applyAlignment="1">
      <alignment horizontal="left" vertical="center"/>
    </xf>
    <xf numFmtId="176" fontId="9" fillId="3" borderId="22" xfId="1" applyNumberFormat="1" applyFont="1" applyFill="1" applyBorder="1" applyAlignment="1">
      <alignment horizontal="right" vertical="center"/>
    </xf>
    <xf numFmtId="176" fontId="9" fillId="3" borderId="22" xfId="1" applyNumberFormat="1" applyFont="1" applyFill="1" applyBorder="1">
      <alignment vertical="center"/>
    </xf>
    <xf numFmtId="176" fontId="9" fillId="3" borderId="23" xfId="1" applyNumberFormat="1" applyFont="1" applyFill="1" applyBorder="1">
      <alignment vertical="center"/>
    </xf>
    <xf numFmtId="41" fontId="9" fillId="3" borderId="3" xfId="1" applyFont="1" applyFill="1" applyBorder="1" applyAlignment="1">
      <alignment horizontal="center" vertical="center"/>
    </xf>
    <xf numFmtId="41" fontId="9" fillId="3" borderId="2" xfId="1" applyFont="1" applyFill="1" applyBorder="1" applyAlignment="1">
      <alignment horizontal="left" vertical="center"/>
    </xf>
    <xf numFmtId="41" fontId="9" fillId="3" borderId="62" xfId="1" applyFont="1" applyFill="1" applyBorder="1">
      <alignment vertical="center"/>
    </xf>
    <xf numFmtId="176" fontId="9" fillId="0" borderId="0" xfId="0" applyNumberFormat="1" applyFont="1" applyAlignment="1">
      <alignment horizontal="right" vertical="center"/>
    </xf>
    <xf numFmtId="41" fontId="9" fillId="6" borderId="3" xfId="1" applyFont="1" applyFill="1" applyBorder="1" applyAlignment="1">
      <alignment horizontal="center" vertical="center"/>
    </xf>
    <xf numFmtId="41" fontId="13" fillId="6" borderId="2" xfId="1" applyFont="1" applyFill="1" applyBorder="1" applyAlignment="1">
      <alignment horizontal="left" vertical="center"/>
    </xf>
    <xf numFmtId="41" fontId="13" fillId="6" borderId="2" xfId="1" applyFont="1" applyFill="1" applyBorder="1" applyAlignment="1">
      <alignment horizontal="center" vertical="center"/>
    </xf>
    <xf numFmtId="0" fontId="9" fillId="6" borderId="2" xfId="1" applyNumberFormat="1" applyFont="1" applyFill="1" applyBorder="1" applyAlignment="1">
      <alignment horizontal="center" vertical="center"/>
    </xf>
    <xf numFmtId="41" fontId="9" fillId="6" borderId="2" xfId="1" applyFont="1" applyFill="1" applyBorder="1" applyAlignment="1">
      <alignment horizontal="center" vertical="center"/>
    </xf>
    <xf numFmtId="41" fontId="9" fillId="6" borderId="62" xfId="1" applyFont="1" applyFill="1" applyBorder="1">
      <alignment vertical="center"/>
    </xf>
    <xf numFmtId="41" fontId="9" fillId="6" borderId="4" xfId="1" applyFont="1" applyFill="1" applyBorder="1" applyAlignment="1">
      <alignment horizontal="center" vertical="center"/>
    </xf>
    <xf numFmtId="41" fontId="9" fillId="6" borderId="60" xfId="1" applyFont="1" applyFill="1" applyBorder="1">
      <alignment vertical="center"/>
    </xf>
    <xf numFmtId="41" fontId="9" fillId="6" borderId="4" xfId="1" applyFont="1" applyFill="1" applyBorder="1" applyAlignment="1">
      <alignment vertical="center"/>
    </xf>
    <xf numFmtId="0" fontId="9" fillId="0" borderId="66" xfId="0" applyFont="1" applyFill="1" applyBorder="1" applyAlignment="1">
      <alignment horizontal="left" vertical="center"/>
    </xf>
    <xf numFmtId="41" fontId="13" fillId="6" borderId="0" xfId="1" applyNumberFormat="1" applyFont="1" applyFill="1" applyBorder="1" applyAlignment="1">
      <alignment horizontal="center" vertical="center"/>
    </xf>
    <xf numFmtId="41" fontId="13" fillId="6" borderId="2" xfId="1" applyNumberFormat="1" applyFont="1" applyFill="1" applyBorder="1" applyAlignment="1">
      <alignment horizontal="center" vertical="center"/>
    </xf>
    <xf numFmtId="12" fontId="9" fillId="6" borderId="0" xfId="1" applyNumberFormat="1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10" fontId="9" fillId="6" borderId="0" xfId="1" applyNumberFormat="1" applyFont="1" applyFill="1" applyBorder="1" applyAlignment="1">
      <alignment vertical="center"/>
    </xf>
    <xf numFmtId="41" fontId="9" fillId="7" borderId="60" xfId="1" applyFont="1" applyFill="1" applyBorder="1">
      <alignment vertical="center"/>
    </xf>
    <xf numFmtId="41" fontId="13" fillId="6" borderId="0" xfId="1" applyNumberFormat="1" applyFont="1" applyFill="1" applyBorder="1">
      <alignment vertical="center"/>
    </xf>
    <xf numFmtId="10" fontId="9" fillId="6" borderId="0" xfId="1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176" fontId="9" fillId="3" borderId="2" xfId="1" applyNumberFormat="1" applyFont="1" applyFill="1" applyBorder="1">
      <alignment vertical="center"/>
    </xf>
    <xf numFmtId="176" fontId="9" fillId="3" borderId="5" xfId="1" applyNumberFormat="1" applyFont="1" applyFill="1" applyBorder="1">
      <alignment vertical="center"/>
    </xf>
    <xf numFmtId="176" fontId="9" fillId="3" borderId="5" xfId="1" applyNumberFormat="1" applyFont="1" applyFill="1" applyBorder="1" applyAlignment="1">
      <alignment horizontal="right" vertical="center"/>
    </xf>
    <xf numFmtId="0" fontId="9" fillId="3" borderId="3" xfId="0" applyFont="1" applyFill="1" applyBorder="1">
      <alignment vertical="center"/>
    </xf>
    <xf numFmtId="0" fontId="9" fillId="6" borderId="63" xfId="0" applyFont="1" applyFill="1" applyBorder="1" applyAlignment="1">
      <alignment horizontal="left" vertical="center"/>
    </xf>
    <xf numFmtId="176" fontId="9" fillId="6" borderId="2" xfId="1" applyNumberFormat="1" applyFont="1" applyFill="1" applyBorder="1">
      <alignment vertical="center"/>
    </xf>
    <xf numFmtId="176" fontId="9" fillId="6" borderId="5" xfId="1" applyNumberFormat="1" applyFont="1" applyFill="1" applyBorder="1">
      <alignment vertical="center"/>
    </xf>
    <xf numFmtId="0" fontId="13" fillId="6" borderId="2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center" vertical="center"/>
    </xf>
    <xf numFmtId="41" fontId="9" fillId="6" borderId="62" xfId="0" applyNumberFormat="1" applyFont="1" applyFill="1" applyBorder="1">
      <alignment vertical="center"/>
    </xf>
    <xf numFmtId="0" fontId="9" fillId="6" borderId="9" xfId="0" applyFont="1" applyFill="1" applyBorder="1" applyAlignment="1">
      <alignment horizontal="left" vertical="center"/>
    </xf>
    <xf numFmtId="176" fontId="9" fillId="6" borderId="10" xfId="1" applyNumberFormat="1" applyFont="1" applyFill="1" applyBorder="1">
      <alignment vertical="center"/>
    </xf>
    <xf numFmtId="0" fontId="9" fillId="5" borderId="7" xfId="0" applyFont="1" applyFill="1" applyBorder="1" applyAlignment="1">
      <alignment horizontal="left" vertical="center"/>
    </xf>
    <xf numFmtId="176" fontId="9" fillId="5" borderId="5" xfId="1" applyNumberFormat="1" applyFont="1" applyFill="1" applyBorder="1" applyAlignment="1">
      <alignment horizontal="right" vertical="center"/>
    </xf>
    <xf numFmtId="176" fontId="9" fillId="5" borderId="5" xfId="1" applyNumberFormat="1" applyFont="1" applyFill="1" applyBorder="1">
      <alignment vertical="center"/>
    </xf>
    <xf numFmtId="176" fontId="9" fillId="5" borderId="7" xfId="1" applyNumberFormat="1" applyFont="1" applyFill="1" applyBorder="1">
      <alignment vertical="center"/>
    </xf>
    <xf numFmtId="0" fontId="9" fillId="5" borderId="3" xfId="0" applyFont="1" applyFill="1" applyBorder="1">
      <alignment vertical="center"/>
    </xf>
    <xf numFmtId="0" fontId="9" fillId="5" borderId="2" xfId="0" applyFont="1" applyFill="1" applyBorder="1" applyAlignment="1">
      <alignment horizontal="center" vertical="center"/>
    </xf>
    <xf numFmtId="41" fontId="9" fillId="5" borderId="2" xfId="1" applyFont="1" applyFill="1" applyBorder="1" applyAlignment="1">
      <alignment horizontal="center" vertical="center"/>
    </xf>
    <xf numFmtId="0" fontId="9" fillId="5" borderId="2" xfId="1" applyNumberFormat="1" applyFont="1" applyFill="1" applyBorder="1" applyAlignment="1">
      <alignment horizontal="center" vertical="center"/>
    </xf>
    <xf numFmtId="41" fontId="9" fillId="5" borderId="62" xfId="0" applyNumberFormat="1" applyFont="1" applyFill="1" applyBorder="1">
      <alignment vertical="center"/>
    </xf>
    <xf numFmtId="41" fontId="9" fillId="3" borderId="2" xfId="1" applyFont="1" applyFill="1" applyBorder="1" applyAlignment="1">
      <alignment vertical="center"/>
    </xf>
    <xf numFmtId="0" fontId="9" fillId="3" borderId="2" xfId="1" applyNumberFormat="1" applyFont="1" applyFill="1" applyBorder="1" applyAlignment="1">
      <alignment vertical="center"/>
    </xf>
    <xf numFmtId="0" fontId="9" fillId="6" borderId="3" xfId="0" applyFont="1" applyFill="1" applyBorder="1">
      <alignment vertical="center"/>
    </xf>
    <xf numFmtId="176" fontId="9" fillId="3" borderId="23" xfId="1" applyNumberFormat="1" applyFont="1" applyFill="1" applyBorder="1" applyAlignment="1">
      <alignment horizontal="right" vertical="center"/>
    </xf>
    <xf numFmtId="41" fontId="9" fillId="7" borderId="1" xfId="1" applyFont="1" applyFill="1" applyBorder="1" applyAlignment="1">
      <alignment horizontal="center" vertical="center"/>
    </xf>
    <xf numFmtId="0" fontId="9" fillId="7" borderId="1" xfId="1" applyNumberFormat="1" applyFont="1" applyFill="1" applyBorder="1" applyAlignment="1">
      <alignment horizontal="center" vertical="center"/>
    </xf>
    <xf numFmtId="41" fontId="9" fillId="3" borderId="62" xfId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41" fontId="9" fillId="6" borderId="62" xfId="1" applyFont="1" applyFill="1" applyBorder="1" applyAlignment="1">
      <alignment horizontal="center" vertical="center"/>
    </xf>
    <xf numFmtId="41" fontId="9" fillId="6" borderId="0" xfId="1" applyFont="1" applyFill="1" applyBorder="1" applyAlignment="1">
      <alignment horizontal="right" vertical="center"/>
    </xf>
    <xf numFmtId="0" fontId="9" fillId="6" borderId="0" xfId="0" applyFont="1" applyFill="1" applyBorder="1" applyAlignment="1">
      <alignment horizontal="right" vertical="center"/>
    </xf>
    <xf numFmtId="41" fontId="9" fillId="6" borderId="60" xfId="0" applyNumberFormat="1" applyFont="1" applyFill="1" applyBorder="1" applyAlignment="1">
      <alignment horizontal="center" vertical="center"/>
    </xf>
    <xf numFmtId="176" fontId="9" fillId="3" borderId="20" xfId="1" applyNumberFormat="1" applyFont="1" applyFill="1" applyBorder="1" applyAlignment="1">
      <alignment vertical="center"/>
    </xf>
    <xf numFmtId="176" fontId="9" fillId="3" borderId="5" xfId="1" applyNumberFormat="1" applyFont="1" applyFill="1" applyBorder="1" applyAlignment="1">
      <alignment vertical="center"/>
    </xf>
    <xf numFmtId="0" fontId="9" fillId="6" borderId="0" xfId="0" applyFont="1" applyFill="1" applyBorder="1" applyAlignment="1">
      <alignment horizontal="left" vertical="center" shrinkToFit="1"/>
    </xf>
    <xf numFmtId="0" fontId="9" fillId="6" borderId="0" xfId="0" applyFont="1" applyFill="1" applyBorder="1" applyAlignment="1">
      <alignment horizontal="left" vertical="center" shrinkToFit="1"/>
    </xf>
    <xf numFmtId="0" fontId="9" fillId="7" borderId="0" xfId="0" applyFont="1" applyFill="1" applyBorder="1" applyAlignment="1">
      <alignment horizontal="center" vertical="center"/>
    </xf>
    <xf numFmtId="41" fontId="9" fillId="7" borderId="60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41" fontId="9" fillId="3" borderId="62" xfId="0" applyNumberFormat="1" applyFont="1" applyFill="1" applyBorder="1" applyAlignment="1">
      <alignment horizontal="center" vertical="center"/>
    </xf>
    <xf numFmtId="0" fontId="9" fillId="6" borderId="2" xfId="0" applyNumberFormat="1" applyFont="1" applyFill="1" applyBorder="1" applyAlignment="1">
      <alignment horizontal="center" vertical="center"/>
    </xf>
    <xf numFmtId="41" fontId="9" fillId="6" borderId="62" xfId="0" applyNumberFormat="1" applyFont="1" applyFill="1" applyBorder="1" applyAlignment="1">
      <alignment horizontal="center" vertical="center"/>
    </xf>
    <xf numFmtId="0" fontId="9" fillId="6" borderId="11" xfId="0" applyFont="1" applyFill="1" applyBorder="1">
      <alignment vertical="center"/>
    </xf>
    <xf numFmtId="176" fontId="9" fillId="2" borderId="5" xfId="1" applyNumberFormat="1" applyFont="1" applyFill="1" applyBorder="1" applyAlignment="1">
      <alignment horizontal="right" vertical="center"/>
    </xf>
    <xf numFmtId="176" fontId="9" fillId="2" borderId="5" xfId="1" applyNumberFormat="1" applyFont="1" applyFill="1" applyBorder="1">
      <alignment vertical="center"/>
    </xf>
    <xf numFmtId="0" fontId="9" fillId="2" borderId="3" xfId="0" applyFont="1" applyFill="1" applyBorder="1">
      <alignment vertical="center"/>
    </xf>
    <xf numFmtId="41" fontId="9" fillId="2" borderId="2" xfId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1" fontId="9" fillId="2" borderId="62" xfId="0" applyNumberFormat="1" applyFont="1" applyFill="1" applyBorder="1" applyAlignment="1">
      <alignment horizontal="center" vertical="center"/>
    </xf>
    <xf numFmtId="0" fontId="9" fillId="5" borderId="2" xfId="0" applyNumberFormat="1" applyFont="1" applyFill="1" applyBorder="1" applyAlignment="1">
      <alignment horizontal="center" vertical="center"/>
    </xf>
    <xf numFmtId="41" fontId="9" fillId="5" borderId="62" xfId="0" applyNumberFormat="1" applyFont="1" applyFill="1" applyBorder="1" applyAlignment="1">
      <alignment horizontal="center" vertical="center"/>
    </xf>
    <xf numFmtId="0" fontId="9" fillId="3" borderId="14" xfId="0" applyFont="1" applyFill="1" applyBorder="1">
      <alignment vertical="center"/>
    </xf>
    <xf numFmtId="0" fontId="9" fillId="3" borderId="15" xfId="0" applyFont="1" applyFill="1" applyBorder="1">
      <alignment vertical="center"/>
    </xf>
    <xf numFmtId="41" fontId="9" fillId="3" borderId="15" xfId="1" applyFont="1" applyFill="1" applyBorder="1" applyAlignment="1">
      <alignment horizontal="center" vertical="center"/>
    </xf>
    <xf numFmtId="0" fontId="9" fillId="3" borderId="15" xfId="0" applyNumberFormat="1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41" fontId="9" fillId="3" borderId="68" xfId="0" applyNumberFormat="1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left" vertical="center" shrinkToFit="1"/>
    </xf>
    <xf numFmtId="0" fontId="9" fillId="3" borderId="62" xfId="0" applyFont="1" applyFill="1" applyBorder="1" applyAlignment="1">
      <alignment horizontal="center" vertical="center"/>
    </xf>
    <xf numFmtId="41" fontId="13" fillId="6" borderId="2" xfId="0" applyNumberFormat="1" applyFont="1" applyFill="1" applyBorder="1">
      <alignment vertical="center"/>
    </xf>
    <xf numFmtId="0" fontId="9" fillId="6" borderId="62" xfId="0" applyFont="1" applyFill="1" applyBorder="1" applyAlignment="1">
      <alignment horizontal="center" vertical="center"/>
    </xf>
    <xf numFmtId="41" fontId="9" fillId="6" borderId="0" xfId="0" applyNumberFormat="1" applyFont="1" applyFill="1" applyBorder="1">
      <alignment vertical="center"/>
    </xf>
    <xf numFmtId="41" fontId="9" fillId="3" borderId="15" xfId="0" applyNumberFormat="1" applyFont="1" applyFill="1" applyBorder="1">
      <alignment vertical="center"/>
    </xf>
    <xf numFmtId="0" fontId="9" fillId="3" borderId="68" xfId="0" applyFont="1" applyFill="1" applyBorder="1" applyAlignment="1">
      <alignment horizontal="center" vertical="center"/>
    </xf>
    <xf numFmtId="41" fontId="9" fillId="6" borderId="60" xfId="1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22" xfId="0" applyFont="1" applyFill="1" applyBorder="1">
      <alignment vertical="center"/>
    </xf>
    <xf numFmtId="0" fontId="9" fillId="3" borderId="18" xfId="0" applyFont="1" applyFill="1" applyBorder="1">
      <alignment vertical="center"/>
    </xf>
    <xf numFmtId="0" fontId="9" fillId="3" borderId="18" xfId="0" applyNumberFormat="1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41" fontId="9" fillId="3" borderId="67" xfId="0" applyNumberFormat="1" applyFont="1" applyFill="1" applyBorder="1" applyAlignment="1">
      <alignment horizontal="center" vertical="center"/>
    </xf>
    <xf numFmtId="176" fontId="9" fillId="6" borderId="20" xfId="1" applyNumberFormat="1" applyFont="1" applyFill="1" applyBorder="1" applyAlignment="1">
      <alignment horizontal="right" vertical="center"/>
    </xf>
    <xf numFmtId="176" fontId="9" fillId="6" borderId="20" xfId="1" applyNumberFormat="1" applyFont="1" applyFill="1" applyBorder="1">
      <alignment vertical="center"/>
    </xf>
    <xf numFmtId="176" fontId="9" fillId="6" borderId="18" xfId="1" applyNumberFormat="1" applyFont="1" applyFill="1" applyBorder="1">
      <alignment vertical="center"/>
    </xf>
    <xf numFmtId="0" fontId="9" fillId="6" borderId="22" xfId="0" applyFont="1" applyFill="1" applyBorder="1">
      <alignment vertical="center"/>
    </xf>
    <xf numFmtId="0" fontId="13" fillId="6" borderId="18" xfId="0" applyFont="1" applyFill="1" applyBorder="1">
      <alignment vertical="center"/>
    </xf>
    <xf numFmtId="41" fontId="13" fillId="6" borderId="18" xfId="0" applyNumberFormat="1" applyFont="1" applyFill="1" applyBorder="1">
      <alignment vertical="center"/>
    </xf>
    <xf numFmtId="0" fontId="9" fillId="6" borderId="18" xfId="0" applyNumberFormat="1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41" fontId="9" fillId="6" borderId="67" xfId="0" applyNumberFormat="1" applyFont="1" applyFill="1" applyBorder="1" applyAlignment="1">
      <alignment horizontal="center" vertical="center"/>
    </xf>
    <xf numFmtId="176" fontId="9" fillId="6" borderId="6" xfId="0" applyNumberFormat="1" applyFont="1" applyFill="1" applyBorder="1" applyAlignment="1">
      <alignment horizontal="right" vertical="center"/>
    </xf>
    <xf numFmtId="176" fontId="9" fillId="6" borderId="0" xfId="0" applyNumberFormat="1" applyFont="1" applyFill="1" applyBorder="1">
      <alignment vertical="center"/>
    </xf>
    <xf numFmtId="176" fontId="9" fillId="6" borderId="6" xfId="0" applyNumberFormat="1" applyFont="1" applyFill="1" applyBorder="1">
      <alignment vertical="center"/>
    </xf>
    <xf numFmtId="176" fontId="9" fillId="5" borderId="3" xfId="0" applyNumberFormat="1" applyFont="1" applyFill="1" applyBorder="1" applyAlignment="1">
      <alignment horizontal="right" vertical="center"/>
    </xf>
    <xf numFmtId="176" fontId="9" fillId="5" borderId="48" xfId="0" applyNumberFormat="1" applyFont="1" applyFill="1" applyBorder="1">
      <alignment vertical="center"/>
    </xf>
    <xf numFmtId="0" fontId="9" fillId="5" borderId="62" xfId="0" applyFont="1" applyFill="1" applyBorder="1" applyAlignment="1">
      <alignment horizontal="center" vertical="center"/>
    </xf>
    <xf numFmtId="0" fontId="9" fillId="3" borderId="18" xfId="0" applyNumberFormat="1" applyFont="1" applyFill="1" applyBorder="1">
      <alignment vertical="center"/>
    </xf>
    <xf numFmtId="0" fontId="9" fillId="3" borderId="67" xfId="0" applyFont="1" applyFill="1" applyBorder="1" applyAlignment="1">
      <alignment horizontal="center" vertical="center"/>
    </xf>
    <xf numFmtId="0" fontId="9" fillId="6" borderId="60" xfId="0" applyFont="1" applyFill="1" applyBorder="1" applyAlignment="1">
      <alignment horizontal="center" vertical="center"/>
    </xf>
    <xf numFmtId="41" fontId="9" fillId="7" borderId="60" xfId="1" applyFont="1" applyFill="1" applyBorder="1" applyAlignment="1">
      <alignment horizontal="center" vertical="center"/>
    </xf>
    <xf numFmtId="176" fontId="9" fillId="3" borderId="5" xfId="0" applyNumberFormat="1" applyFont="1" applyFill="1" applyBorder="1">
      <alignment vertical="center"/>
    </xf>
    <xf numFmtId="176" fontId="9" fillId="6" borderId="20" xfId="0" applyNumberFormat="1" applyFont="1" applyFill="1" applyBorder="1" applyAlignment="1">
      <alignment horizontal="right" vertical="center"/>
    </xf>
    <xf numFmtId="176" fontId="9" fillId="6" borderId="2" xfId="0" applyNumberFormat="1" applyFont="1" applyFill="1" applyBorder="1">
      <alignment vertical="center"/>
    </xf>
    <xf numFmtId="176" fontId="9" fillId="6" borderId="5" xfId="0" applyNumberFormat="1" applyFont="1" applyFill="1" applyBorder="1">
      <alignment vertical="center"/>
    </xf>
    <xf numFmtId="41" fontId="9" fillId="6" borderId="2" xfId="1" applyFont="1" applyFill="1" applyBorder="1">
      <alignment vertical="center"/>
    </xf>
    <xf numFmtId="176" fontId="9" fillId="3" borderId="13" xfId="1" applyNumberFormat="1" applyFont="1" applyFill="1" applyBorder="1" applyAlignment="1">
      <alignment horizontal="right" vertical="center"/>
    </xf>
    <xf numFmtId="176" fontId="9" fillId="3" borderId="13" xfId="1" applyNumberFormat="1" applyFont="1" applyFill="1" applyBorder="1">
      <alignment vertical="center"/>
    </xf>
    <xf numFmtId="176" fontId="9" fillId="3" borderId="15" xfId="1" applyNumberFormat="1" applyFont="1" applyFill="1" applyBorder="1">
      <alignment vertical="center"/>
    </xf>
    <xf numFmtId="0" fontId="9" fillId="3" borderId="15" xfId="0" applyNumberFormat="1" applyFont="1" applyFill="1" applyBorder="1">
      <alignment vertical="center"/>
    </xf>
    <xf numFmtId="176" fontId="9" fillId="5" borderId="13" xfId="0" applyNumberFormat="1" applyFont="1" applyFill="1" applyBorder="1" applyAlignment="1">
      <alignment horizontal="right" vertical="center"/>
    </xf>
    <xf numFmtId="176" fontId="9" fillId="3" borderId="9" xfId="1" applyNumberFormat="1" applyFont="1" applyFill="1" applyBorder="1">
      <alignment vertical="center"/>
    </xf>
    <xf numFmtId="41" fontId="9" fillId="3" borderId="33" xfId="1" applyFont="1" applyFill="1" applyBorder="1">
      <alignment vertical="center"/>
    </xf>
    <xf numFmtId="41" fontId="9" fillId="3" borderId="24" xfId="1" applyFont="1" applyFill="1" applyBorder="1">
      <alignment vertical="center"/>
    </xf>
    <xf numFmtId="0" fontId="9" fillId="3" borderId="24" xfId="0" applyFont="1" applyFill="1" applyBorder="1">
      <alignment vertical="center"/>
    </xf>
    <xf numFmtId="0" fontId="9" fillId="3" borderId="24" xfId="0" applyNumberFormat="1" applyFont="1" applyFill="1" applyBorder="1" applyAlignment="1">
      <alignment horizontal="center" vertical="center"/>
    </xf>
    <xf numFmtId="0" fontId="9" fillId="3" borderId="24" xfId="0" applyNumberFormat="1" applyFont="1" applyFill="1" applyBorder="1">
      <alignment vertical="center"/>
    </xf>
    <xf numFmtId="0" fontId="9" fillId="3" borderId="89" xfId="0" applyFont="1" applyFill="1" applyBorder="1">
      <alignment vertical="center"/>
    </xf>
    <xf numFmtId="41" fontId="9" fillId="6" borderId="4" xfId="1" applyFont="1" applyFill="1" applyBorder="1">
      <alignment vertical="center"/>
    </xf>
    <xf numFmtId="41" fontId="13" fillId="6" borderId="0" xfId="1" applyFont="1" applyFill="1" applyBorder="1">
      <alignment vertical="center"/>
    </xf>
    <xf numFmtId="0" fontId="9" fillId="2" borderId="90" xfId="0" applyFont="1" applyFill="1" applyBorder="1" applyAlignment="1">
      <alignment horizontal="left" vertical="center"/>
    </xf>
    <xf numFmtId="176" fontId="9" fillId="2" borderId="20" xfId="0" applyNumberFormat="1" applyFont="1" applyFill="1" applyBorder="1" applyAlignment="1">
      <alignment horizontal="right" vertical="center"/>
    </xf>
    <xf numFmtId="176" fontId="9" fillId="2" borderId="20" xfId="0" applyNumberFormat="1" applyFont="1" applyFill="1" applyBorder="1">
      <alignment vertical="center"/>
    </xf>
    <xf numFmtId="0" fontId="9" fillId="2" borderId="22" xfId="0" applyFont="1" applyFill="1" applyBorder="1">
      <alignment vertical="center"/>
    </xf>
    <xf numFmtId="0" fontId="9" fillId="2" borderId="18" xfId="0" applyFont="1" applyFill="1" applyBorder="1">
      <alignment vertical="center"/>
    </xf>
    <xf numFmtId="0" fontId="9" fillId="2" borderId="18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41" fontId="9" fillId="2" borderId="67" xfId="0" applyNumberFormat="1" applyFont="1" applyFill="1" applyBorder="1">
      <alignment vertical="center"/>
    </xf>
    <xf numFmtId="0" fontId="9" fillId="6" borderId="22" xfId="0" applyFont="1" applyFill="1" applyBorder="1" applyAlignment="1">
      <alignment horizontal="left" vertical="center"/>
    </xf>
    <xf numFmtId="0" fontId="9" fillId="6" borderId="18" xfId="0" applyFont="1" applyFill="1" applyBorder="1">
      <alignment vertical="center"/>
    </xf>
    <xf numFmtId="41" fontId="9" fillId="6" borderId="67" xfId="0" applyNumberFormat="1" applyFont="1" applyFill="1" applyBorder="1">
      <alignment vertical="center"/>
    </xf>
    <xf numFmtId="176" fontId="9" fillId="2" borderId="20" xfId="1" applyNumberFormat="1" applyFont="1" applyFill="1" applyBorder="1" applyAlignment="1">
      <alignment horizontal="right" vertical="center"/>
    </xf>
    <xf numFmtId="176" fontId="9" fillId="2" borderId="20" xfId="1" applyNumberFormat="1" applyFont="1" applyFill="1" applyBorder="1">
      <alignment vertical="center"/>
    </xf>
    <xf numFmtId="41" fontId="9" fillId="2" borderId="18" xfId="1" applyFont="1" applyFill="1" applyBorder="1">
      <alignment vertical="center"/>
    </xf>
    <xf numFmtId="0" fontId="9" fillId="2" borderId="18" xfId="1" applyNumberFormat="1" applyFont="1" applyFill="1" applyBorder="1" applyAlignment="1">
      <alignment horizontal="center" vertical="center"/>
    </xf>
    <xf numFmtId="41" fontId="9" fillId="2" borderId="18" xfId="1" applyFont="1" applyFill="1" applyBorder="1" applyAlignment="1">
      <alignment horizontal="center" vertical="center"/>
    </xf>
    <xf numFmtId="41" fontId="9" fillId="2" borderId="67" xfId="1" applyFont="1" applyFill="1" applyBorder="1">
      <alignment vertical="center"/>
    </xf>
    <xf numFmtId="0" fontId="9" fillId="6" borderId="69" xfId="0" applyFont="1" applyFill="1" applyBorder="1" applyAlignment="1">
      <alignment horizontal="left" vertical="center"/>
    </xf>
    <xf numFmtId="0" fontId="9" fillId="6" borderId="49" xfId="0" applyFont="1" applyFill="1" applyBorder="1" applyAlignment="1">
      <alignment horizontal="left" vertical="center"/>
    </xf>
    <xf numFmtId="0" fontId="9" fillId="6" borderId="51" xfId="0" applyFont="1" applyFill="1" applyBorder="1" applyAlignment="1">
      <alignment horizontal="left" vertical="center"/>
    </xf>
    <xf numFmtId="176" fontId="9" fillId="6" borderId="49" xfId="1" applyNumberFormat="1" applyFont="1" applyFill="1" applyBorder="1" applyAlignment="1">
      <alignment horizontal="right" vertical="center"/>
    </xf>
    <xf numFmtId="176" fontId="9" fillId="6" borderId="51" xfId="1" applyNumberFormat="1" applyFont="1" applyFill="1" applyBorder="1">
      <alignment vertical="center"/>
    </xf>
    <xf numFmtId="176" fontId="9" fillId="6" borderId="49" xfId="1" applyNumberFormat="1" applyFont="1" applyFill="1" applyBorder="1">
      <alignment vertical="center"/>
    </xf>
    <xf numFmtId="0" fontId="9" fillId="6" borderId="50" xfId="0" applyFont="1" applyFill="1" applyBorder="1">
      <alignment vertical="center"/>
    </xf>
    <xf numFmtId="0" fontId="9" fillId="6" borderId="51" xfId="0" applyFont="1" applyFill="1" applyBorder="1">
      <alignment vertical="center"/>
    </xf>
    <xf numFmtId="41" fontId="9" fillId="6" borderId="51" xfId="1" applyFont="1" applyFill="1" applyBorder="1">
      <alignment vertical="center"/>
    </xf>
    <xf numFmtId="0" fontId="9" fillId="6" borderId="51" xfId="1" applyNumberFormat="1" applyFont="1" applyFill="1" applyBorder="1" applyAlignment="1">
      <alignment horizontal="center" vertical="center"/>
    </xf>
    <xf numFmtId="41" fontId="9" fillId="7" borderId="51" xfId="1" applyFont="1" applyFill="1" applyBorder="1" applyAlignment="1">
      <alignment horizontal="center" vertical="center"/>
    </xf>
    <xf numFmtId="0" fontId="9" fillId="7" borderId="51" xfId="1" applyNumberFormat="1" applyFont="1" applyFill="1" applyBorder="1" applyAlignment="1">
      <alignment horizontal="center" vertical="center"/>
    </xf>
    <xf numFmtId="41" fontId="9" fillId="7" borderId="70" xfId="1" applyFont="1" applyFill="1" applyBorder="1">
      <alignment vertical="center"/>
    </xf>
    <xf numFmtId="0" fontId="9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41" fontId="12" fillId="0" borderId="0" xfId="1" applyFont="1" applyFill="1">
      <alignment vertical="center"/>
    </xf>
    <xf numFmtId="0" fontId="12" fillId="0" borderId="0" xfId="0" applyFont="1" applyFill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5" fillId="6" borderId="34" xfId="0" applyFont="1" applyFill="1" applyBorder="1" applyAlignment="1">
      <alignment horizontal="center" vertical="center"/>
    </xf>
    <xf numFmtId="0" fontId="15" fillId="6" borderId="35" xfId="0" applyFont="1" applyFill="1" applyBorder="1" applyAlignment="1">
      <alignment horizontal="center" vertical="center"/>
    </xf>
    <xf numFmtId="0" fontId="15" fillId="6" borderId="37" xfId="0" applyFont="1" applyFill="1" applyBorder="1" applyAlignment="1">
      <alignment horizontal="center" vertical="center"/>
    </xf>
    <xf numFmtId="0" fontId="15" fillId="6" borderId="44" xfId="0" applyFont="1" applyFill="1" applyBorder="1" applyAlignment="1">
      <alignment horizontal="center" vertical="center"/>
    </xf>
    <xf numFmtId="0" fontId="15" fillId="11" borderId="36" xfId="0" applyFont="1" applyFill="1" applyBorder="1" applyAlignment="1">
      <alignment horizontal="center" vertical="center"/>
    </xf>
    <xf numFmtId="0" fontId="15" fillId="11" borderId="35" xfId="0" applyFont="1" applyFill="1" applyBorder="1" applyAlignment="1">
      <alignment horizontal="center" vertical="center"/>
    </xf>
    <xf numFmtId="0" fontId="15" fillId="12" borderId="31" xfId="0" applyFont="1" applyFill="1" applyBorder="1" applyAlignment="1">
      <alignment horizontal="center" vertical="center"/>
    </xf>
    <xf numFmtId="0" fontId="15" fillId="14" borderId="31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13" borderId="31" xfId="0" applyFont="1" applyFill="1" applyBorder="1" applyAlignment="1">
      <alignment horizontal="center" vertical="center"/>
    </xf>
    <xf numFmtId="0" fontId="15" fillId="8" borderId="31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  <xf numFmtId="0" fontId="16" fillId="6" borderId="25" xfId="0" applyFont="1" applyFill="1" applyBorder="1" applyAlignment="1">
      <alignment horizontal="center" vertical="center"/>
    </xf>
    <xf numFmtId="41" fontId="16" fillId="6" borderId="25" xfId="0" applyNumberFormat="1" applyFont="1" applyFill="1" applyBorder="1" applyAlignment="1">
      <alignment horizontal="left" vertical="center"/>
    </xf>
    <xf numFmtId="41" fontId="16" fillId="6" borderId="29" xfId="0" applyNumberFormat="1" applyFont="1" applyFill="1" applyBorder="1" applyAlignment="1">
      <alignment horizontal="left" vertical="center"/>
    </xf>
    <xf numFmtId="0" fontId="16" fillId="6" borderId="45" xfId="0" applyFont="1" applyFill="1" applyBorder="1" applyAlignment="1">
      <alignment horizontal="center" vertical="center"/>
    </xf>
    <xf numFmtId="41" fontId="16" fillId="11" borderId="30" xfId="0" applyNumberFormat="1" applyFont="1" applyFill="1" applyBorder="1">
      <alignment vertical="center"/>
    </xf>
    <xf numFmtId="41" fontId="16" fillId="11" borderId="25" xfId="0" applyNumberFormat="1" applyFont="1" applyFill="1" applyBorder="1">
      <alignment vertical="center"/>
    </xf>
    <xf numFmtId="41" fontId="16" fillId="12" borderId="28" xfId="0" applyNumberFormat="1" applyFont="1" applyFill="1" applyBorder="1">
      <alignment vertical="center"/>
    </xf>
    <xf numFmtId="41" fontId="16" fillId="14" borderId="28" xfId="1" applyFont="1" applyFill="1" applyBorder="1">
      <alignment vertical="center"/>
    </xf>
    <xf numFmtId="41" fontId="16" fillId="2" borderId="27" xfId="1" applyFont="1" applyFill="1" applyBorder="1">
      <alignment vertical="center"/>
    </xf>
    <xf numFmtId="41" fontId="16" fillId="2" borderId="25" xfId="1" applyFont="1" applyFill="1" applyBorder="1">
      <alignment vertical="center"/>
    </xf>
    <xf numFmtId="41" fontId="16" fillId="2" borderId="29" xfId="1" applyFont="1" applyFill="1" applyBorder="1">
      <alignment vertical="center"/>
    </xf>
    <xf numFmtId="41" fontId="16" fillId="13" borderId="28" xfId="0" applyNumberFormat="1" applyFont="1" applyFill="1" applyBorder="1">
      <alignment vertical="center"/>
    </xf>
    <xf numFmtId="41" fontId="16" fillId="8" borderId="28" xfId="0" applyNumberFormat="1" applyFont="1" applyFill="1" applyBorder="1">
      <alignment vertical="center"/>
    </xf>
    <xf numFmtId="0" fontId="16" fillId="6" borderId="26" xfId="0" applyFont="1" applyFill="1" applyBorder="1" applyAlignment="1">
      <alignment horizontal="center" vertical="center"/>
    </xf>
    <xf numFmtId="0" fontId="16" fillId="6" borderId="17" xfId="0" applyFont="1" applyFill="1" applyBorder="1" applyAlignment="1">
      <alignment horizontal="center" vertical="center"/>
    </xf>
    <xf numFmtId="0" fontId="16" fillId="6" borderId="46" xfId="0" applyFont="1" applyFill="1" applyBorder="1" applyAlignment="1">
      <alignment horizontal="center" vertical="center"/>
    </xf>
    <xf numFmtId="41" fontId="16" fillId="11" borderId="17" xfId="0" applyNumberFormat="1" applyFont="1" applyFill="1" applyBorder="1">
      <alignment vertical="center"/>
    </xf>
    <xf numFmtId="41" fontId="16" fillId="2" borderId="26" xfId="1" applyFont="1" applyFill="1" applyBorder="1">
      <alignment vertical="center"/>
    </xf>
    <xf numFmtId="41" fontId="16" fillId="2" borderId="17" xfId="1" applyFont="1" applyFill="1" applyBorder="1">
      <alignment vertical="center"/>
    </xf>
    <xf numFmtId="41" fontId="16" fillId="11" borderId="17" xfId="0" applyNumberFormat="1" applyFont="1" applyFill="1" applyBorder="1" applyAlignment="1">
      <alignment vertical="center"/>
    </xf>
    <xf numFmtId="0" fontId="15" fillId="10" borderId="38" xfId="0" applyFont="1" applyFill="1" applyBorder="1" applyAlignment="1">
      <alignment horizontal="center" vertical="center"/>
    </xf>
    <xf numFmtId="0" fontId="15" fillId="10" borderId="39" xfId="0" applyFont="1" applyFill="1" applyBorder="1" applyAlignment="1">
      <alignment horizontal="center" vertical="center"/>
    </xf>
    <xf numFmtId="0" fontId="15" fillId="10" borderId="47" xfId="0" applyFont="1" applyFill="1" applyBorder="1" applyAlignment="1">
      <alignment horizontal="center" vertical="center"/>
    </xf>
    <xf numFmtId="41" fontId="16" fillId="10" borderId="40" xfId="0" applyNumberFormat="1" applyFont="1" applyFill="1" applyBorder="1">
      <alignment vertical="center"/>
    </xf>
    <xf numFmtId="41" fontId="16" fillId="10" borderId="41" xfId="0" applyNumberFormat="1" applyFont="1" applyFill="1" applyBorder="1">
      <alignment vertical="center"/>
    </xf>
    <xf numFmtId="41" fontId="16" fillId="10" borderId="32" xfId="0" applyNumberFormat="1" applyFont="1" applyFill="1" applyBorder="1">
      <alignment vertical="center"/>
    </xf>
    <xf numFmtId="41" fontId="16" fillId="10" borderId="32" xfId="1" applyFont="1" applyFill="1" applyBorder="1">
      <alignment vertical="center"/>
    </xf>
    <xf numFmtId="41" fontId="17" fillId="10" borderId="42" xfId="1" applyFont="1" applyFill="1" applyBorder="1">
      <alignment vertical="center"/>
    </xf>
    <xf numFmtId="41" fontId="16" fillId="10" borderId="41" xfId="1" applyFont="1" applyFill="1" applyBorder="1">
      <alignment vertical="center"/>
    </xf>
    <xf numFmtId="41" fontId="16" fillId="10" borderId="43" xfId="1" applyFont="1" applyFill="1" applyBorder="1">
      <alignment vertical="center"/>
    </xf>
    <xf numFmtId="41" fontId="12" fillId="0" borderId="0" xfId="1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1" applyNumberFormat="1" applyFont="1" applyBorder="1" applyAlignment="1">
      <alignment horizontal="center" vertical="center" wrapText="1"/>
    </xf>
    <xf numFmtId="41" fontId="20" fillId="0" borderId="0" xfId="1" applyFont="1" applyAlignment="1">
      <alignment vertical="center" wrapText="1"/>
    </xf>
    <xf numFmtId="0" fontId="21" fillId="0" borderId="12" xfId="1" applyNumberFormat="1" applyFont="1" applyBorder="1" applyAlignment="1">
      <alignment horizontal="center" vertical="center" wrapText="1"/>
    </xf>
    <xf numFmtId="0" fontId="25" fillId="0" borderId="0" xfId="1" applyNumberFormat="1" applyFont="1" applyBorder="1" applyAlignment="1">
      <alignment vertical="center" wrapText="1"/>
    </xf>
    <xf numFmtId="0" fontId="20" fillId="0" borderId="0" xfId="1" applyNumberFormat="1" applyFont="1" applyAlignment="1">
      <alignment horizontal="center" vertical="center" wrapText="1"/>
    </xf>
    <xf numFmtId="0" fontId="20" fillId="0" borderId="0" xfId="1" applyNumberFormat="1" applyFont="1" applyAlignment="1">
      <alignment horizontal="center" vertical="center" wrapText="1"/>
    </xf>
    <xf numFmtId="0" fontId="26" fillId="0" borderId="0" xfId="1" applyNumberFormat="1" applyFont="1" applyAlignment="1">
      <alignment horizontal="center" vertical="center" wrapText="1"/>
    </xf>
    <xf numFmtId="0" fontId="27" fillId="0" borderId="0" xfId="1" applyNumberFormat="1" applyFont="1" applyAlignment="1">
      <alignment horizontal="center" vertical="center" wrapText="1"/>
    </xf>
    <xf numFmtId="0" fontId="18" fillId="0" borderId="0" xfId="0" applyFont="1" applyBorder="1">
      <alignment vertical="center"/>
    </xf>
    <xf numFmtId="41" fontId="18" fillId="0" borderId="0" xfId="0" applyNumberFormat="1" applyFont="1">
      <alignment vertical="center"/>
    </xf>
    <xf numFmtId="41" fontId="18" fillId="0" borderId="0" xfId="0" applyNumberFormat="1" applyFont="1" applyBorder="1">
      <alignment vertical="center"/>
    </xf>
    <xf numFmtId="0" fontId="18" fillId="0" borderId="0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4" fillId="0" borderId="0" xfId="2" applyFont="1" applyBorder="1" applyAlignment="1">
      <alignment horizontal="center" vertical="center"/>
    </xf>
    <xf numFmtId="0" fontId="28" fillId="0" borderId="0" xfId="2" applyFont="1" applyBorder="1">
      <alignment vertical="center"/>
    </xf>
    <xf numFmtId="41" fontId="28" fillId="0" borderId="0" xfId="2" applyNumberFormat="1" applyFont="1" applyBorder="1">
      <alignment vertical="center"/>
    </xf>
    <xf numFmtId="0" fontId="17" fillId="0" borderId="0" xfId="2" applyFont="1" applyBorder="1" applyAlignment="1">
      <alignment horizontal="left" vertical="top" wrapText="1"/>
    </xf>
    <xf numFmtId="0" fontId="16" fillId="0" borderId="0" xfId="2" applyFont="1" applyBorder="1" applyAlignment="1">
      <alignment horizontal="left" vertical="center" shrinkToFit="1"/>
    </xf>
    <xf numFmtId="0" fontId="17" fillId="0" borderId="0" xfId="2" applyFont="1" applyBorder="1" applyAlignment="1">
      <alignment horizontal="left" vertical="center" shrinkToFit="1"/>
    </xf>
    <xf numFmtId="41" fontId="29" fillId="0" borderId="0" xfId="2" applyNumberFormat="1" applyFont="1" applyBorder="1" applyAlignment="1">
      <alignment vertical="top" wrapText="1"/>
    </xf>
    <xf numFmtId="0" fontId="29" fillId="0" borderId="0" xfId="2" applyFont="1" applyBorder="1" applyAlignment="1">
      <alignment horizontal="left" vertical="top" wrapText="1"/>
    </xf>
    <xf numFmtId="0" fontId="17" fillId="0" borderId="0" xfId="2" applyFont="1" applyBorder="1" applyAlignment="1">
      <alignment horizontal="left" vertical="top" wrapText="1"/>
    </xf>
    <xf numFmtId="0" fontId="17" fillId="0" borderId="0" xfId="2" applyFont="1" applyBorder="1" applyAlignment="1">
      <alignment vertical="top" wrapText="1"/>
    </xf>
    <xf numFmtId="41" fontId="17" fillId="0" borderId="0" xfId="2" applyNumberFormat="1" applyFont="1" applyBorder="1" applyAlignment="1">
      <alignment horizontal="left" vertical="top" wrapText="1"/>
    </xf>
    <xf numFmtId="41" fontId="17" fillId="0" borderId="0" xfId="1" applyFont="1" applyBorder="1" applyAlignment="1">
      <alignment vertical="top" wrapText="1"/>
    </xf>
    <xf numFmtId="0" fontId="16" fillId="0" borderId="0" xfId="2" applyFont="1" applyBorder="1" applyAlignment="1">
      <alignment horizontal="left" vertical="top" wrapText="1" indent="1"/>
    </xf>
    <xf numFmtId="0" fontId="17" fillId="0" borderId="0" xfId="2" applyFont="1" applyBorder="1" applyAlignment="1">
      <alignment horizontal="right" vertical="top" wrapText="1" indent="1"/>
    </xf>
    <xf numFmtId="41" fontId="29" fillId="0" borderId="0" xfId="1" applyFont="1" applyBorder="1" applyAlignment="1">
      <alignment vertical="top" wrapText="1"/>
    </xf>
    <xf numFmtId="0" fontId="17" fillId="0" borderId="0" xfId="2" applyFont="1" applyBorder="1" applyAlignment="1">
      <alignment vertical="center"/>
    </xf>
    <xf numFmtId="41" fontId="29" fillId="0" borderId="0" xfId="2" applyNumberFormat="1" applyFont="1" applyBorder="1">
      <alignment vertical="center"/>
    </xf>
    <xf numFmtId="0" fontId="29" fillId="0" borderId="0" xfId="2" applyFont="1" applyBorder="1">
      <alignment vertical="center"/>
    </xf>
    <xf numFmtId="0" fontId="17" fillId="0" borderId="0" xfId="2" applyFont="1" applyBorder="1" applyAlignment="1">
      <alignment horizontal="left" vertical="top" wrapText="1" indent="1"/>
    </xf>
    <xf numFmtId="41" fontId="17" fillId="0" borderId="0" xfId="1" applyFont="1" applyBorder="1" applyAlignment="1">
      <alignment horizontal="right" vertical="top" wrapText="1"/>
    </xf>
    <xf numFmtId="0" fontId="16" fillId="0" borderId="0" xfId="2" applyFont="1" applyBorder="1" applyAlignment="1">
      <alignment horizontal="left" vertical="top" wrapText="1"/>
    </xf>
    <xf numFmtId="41" fontId="29" fillId="0" borderId="0" xfId="1" applyFont="1" applyBorder="1" applyAlignment="1">
      <alignment horizontal="right" vertical="top" wrapText="1"/>
    </xf>
    <xf numFmtId="0" fontId="29" fillId="0" borderId="0" xfId="2" applyFont="1" applyBorder="1" applyAlignment="1">
      <alignment horizontal="left" vertical="top" wrapText="1"/>
    </xf>
    <xf numFmtId="0" fontId="16" fillId="0" borderId="0" xfId="2" applyFont="1" applyBorder="1" applyAlignment="1">
      <alignment horizontal="left" vertical="top" wrapText="1"/>
    </xf>
    <xf numFmtId="0" fontId="17" fillId="0" borderId="0" xfId="2" applyFont="1" applyBorder="1" applyAlignment="1">
      <alignment horizontal="left" vertical="center" wrapText="1"/>
    </xf>
    <xf numFmtId="41" fontId="17" fillId="0" borderId="0" xfId="2" applyNumberFormat="1" applyFont="1" applyBorder="1" applyAlignment="1">
      <alignment horizontal="left" vertical="center" wrapText="1"/>
    </xf>
    <xf numFmtId="3" fontId="29" fillId="0" borderId="0" xfId="2" applyNumberFormat="1" applyFont="1" applyBorder="1" applyAlignment="1">
      <alignment horizontal="right" vertical="top" wrapText="1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12" fillId="6" borderId="66" xfId="0" applyFont="1" applyFill="1" applyBorder="1">
      <alignment vertical="center"/>
    </xf>
    <xf numFmtId="0" fontId="12" fillId="6" borderId="4" xfId="0" applyFont="1" applyFill="1" applyBorder="1">
      <alignment vertical="center"/>
    </xf>
    <xf numFmtId="0" fontId="12" fillId="0" borderId="74" xfId="0" applyFont="1" applyBorder="1">
      <alignment vertical="center"/>
    </xf>
    <xf numFmtId="0" fontId="12" fillId="0" borderId="4" xfId="0" applyFont="1" applyBorder="1">
      <alignment vertical="center"/>
    </xf>
    <xf numFmtId="0" fontId="12" fillId="6" borderId="63" xfId="0" applyFont="1" applyFill="1" applyBorder="1">
      <alignment vertical="center"/>
    </xf>
    <xf numFmtId="0" fontId="10" fillId="9" borderId="52" xfId="0" applyFont="1" applyFill="1" applyBorder="1" applyAlignment="1">
      <alignment horizontal="center" vertical="center"/>
    </xf>
    <xf numFmtId="0" fontId="10" fillId="9" borderId="72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0" fillId="9" borderId="74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 wrapText="1"/>
    </xf>
    <xf numFmtId="0" fontId="10" fillId="9" borderId="81" xfId="0" applyFont="1" applyFill="1" applyBorder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0" fontId="10" fillId="9" borderId="58" xfId="0" applyFont="1" applyFill="1" applyBorder="1" applyAlignment="1">
      <alignment horizontal="center" vertical="center" wrapText="1"/>
    </xf>
    <xf numFmtId="0" fontId="10" fillId="9" borderId="74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75" xfId="0" applyFont="1" applyFill="1" applyBorder="1" applyAlignment="1">
      <alignment horizontal="center" vertical="center"/>
    </xf>
    <xf numFmtId="0" fontId="10" fillId="9" borderId="49" xfId="0" applyFont="1" applyFill="1" applyBorder="1" applyAlignment="1">
      <alignment horizontal="center" vertical="center"/>
    </xf>
    <xf numFmtId="0" fontId="10" fillId="9" borderId="50" xfId="0" applyFont="1" applyFill="1" applyBorder="1" applyAlignment="1">
      <alignment horizontal="center" vertical="center"/>
    </xf>
    <xf numFmtId="0" fontId="10" fillId="9" borderId="50" xfId="0" applyFont="1" applyFill="1" applyBorder="1" applyAlignment="1">
      <alignment horizontal="center" vertical="center" wrapText="1"/>
    </xf>
    <xf numFmtId="0" fontId="10" fillId="9" borderId="82" xfId="0" applyFont="1" applyFill="1" applyBorder="1" applyAlignment="1">
      <alignment horizontal="center" vertical="center" wrapText="1"/>
    </xf>
    <xf numFmtId="0" fontId="10" fillId="9" borderId="80" xfId="0" applyFont="1" applyFill="1" applyBorder="1" applyAlignment="1">
      <alignment horizontal="center" vertical="center" wrapText="1"/>
    </xf>
    <xf numFmtId="0" fontId="10" fillId="9" borderId="78" xfId="0" applyFont="1" applyFill="1" applyBorder="1" applyAlignment="1">
      <alignment horizontal="center" vertical="center" wrapText="1"/>
    </xf>
    <xf numFmtId="0" fontId="10" fillId="9" borderId="79" xfId="0" applyFont="1" applyFill="1" applyBorder="1" applyAlignment="1">
      <alignment horizontal="center" vertical="center"/>
    </xf>
    <xf numFmtId="0" fontId="10" fillId="9" borderId="76" xfId="0" applyFont="1" applyFill="1" applyBorder="1" applyAlignment="1">
      <alignment horizontal="center" vertical="center"/>
    </xf>
    <xf numFmtId="0" fontId="10" fillId="9" borderId="77" xfId="0" applyFont="1" applyFill="1" applyBorder="1" applyAlignment="1">
      <alignment horizontal="center" vertical="center"/>
    </xf>
    <xf numFmtId="0" fontId="10" fillId="9" borderId="70" xfId="0" applyFont="1" applyFill="1" applyBorder="1" applyAlignment="1">
      <alignment horizontal="center" vertical="center" wrapText="1"/>
    </xf>
    <xf numFmtId="0" fontId="12" fillId="4" borderId="66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176" fontId="12" fillId="4" borderId="4" xfId="0" applyNumberFormat="1" applyFont="1" applyFill="1" applyBorder="1" applyAlignment="1">
      <alignment vertical="center"/>
    </xf>
    <xf numFmtId="176" fontId="12" fillId="4" borderId="83" xfId="0" applyNumberFormat="1" applyFont="1" applyFill="1" applyBorder="1" applyAlignment="1">
      <alignment vertical="center"/>
    </xf>
    <xf numFmtId="176" fontId="12" fillId="4" borderId="10" xfId="0" applyNumberFormat="1" applyFont="1" applyFill="1" applyBorder="1" applyAlignment="1">
      <alignment horizontal="right" vertical="center"/>
    </xf>
    <xf numFmtId="176" fontId="12" fillId="4" borderId="73" xfId="0" applyNumberFormat="1" applyFont="1" applyFill="1" applyBorder="1" applyAlignment="1">
      <alignment horizontal="right" vertical="center"/>
    </xf>
    <xf numFmtId="176" fontId="12" fillId="4" borderId="4" xfId="1" applyNumberFormat="1" applyFont="1" applyFill="1" applyBorder="1" applyAlignment="1">
      <alignment vertical="center"/>
    </xf>
    <xf numFmtId="176" fontId="12" fillId="4" borderId="83" xfId="1" applyNumberFormat="1" applyFont="1" applyFill="1" applyBorder="1" applyAlignment="1">
      <alignment vertical="center"/>
    </xf>
    <xf numFmtId="176" fontId="12" fillId="4" borderId="64" xfId="0" applyNumberFormat="1" applyFont="1" applyFill="1" applyBorder="1" applyAlignment="1">
      <alignment horizontal="right" vertical="center"/>
    </xf>
    <xf numFmtId="0" fontId="12" fillId="2" borderId="61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left" vertical="center"/>
    </xf>
    <xf numFmtId="176" fontId="12" fillId="2" borderId="3" xfId="0" applyNumberFormat="1" applyFont="1" applyFill="1" applyBorder="1" applyAlignment="1">
      <alignment vertical="center"/>
    </xf>
    <xf numFmtId="176" fontId="12" fillId="2" borderId="84" xfId="0" applyNumberFormat="1" applyFont="1" applyFill="1" applyBorder="1" applyAlignment="1">
      <alignment vertical="center"/>
    </xf>
    <xf numFmtId="176" fontId="12" fillId="2" borderId="16" xfId="0" applyNumberFormat="1" applyFont="1" applyFill="1" applyBorder="1" applyAlignment="1">
      <alignment horizontal="right" vertical="center"/>
    </xf>
    <xf numFmtId="176" fontId="12" fillId="2" borderId="58" xfId="0" applyNumberFormat="1" applyFont="1" applyFill="1" applyBorder="1" applyAlignment="1">
      <alignment horizontal="righ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176" fontId="12" fillId="2" borderId="3" xfId="1" applyNumberFormat="1" applyFont="1" applyFill="1" applyBorder="1" applyAlignment="1">
      <alignment vertical="center"/>
    </xf>
    <xf numFmtId="176" fontId="12" fillId="2" borderId="84" xfId="1" applyNumberFormat="1" applyFont="1" applyFill="1" applyBorder="1" applyAlignment="1">
      <alignment vertical="center"/>
    </xf>
    <xf numFmtId="176" fontId="12" fillId="2" borderId="16" xfId="1" applyNumberFormat="1" applyFont="1" applyFill="1" applyBorder="1" applyAlignment="1">
      <alignment vertical="center"/>
    </xf>
    <xf numFmtId="176" fontId="12" fillId="2" borderId="62" xfId="1" applyNumberFormat="1" applyFont="1" applyFill="1" applyBorder="1" applyAlignment="1">
      <alignment vertical="center"/>
    </xf>
    <xf numFmtId="0" fontId="12" fillId="6" borderId="63" xfId="0" applyFont="1" applyFill="1" applyBorder="1" applyAlignment="1">
      <alignment horizontal="left" vertical="center"/>
    </xf>
    <xf numFmtId="0" fontId="9" fillId="11" borderId="5" xfId="0" applyFont="1" applyFill="1" applyBorder="1" applyAlignment="1">
      <alignment horizontal="left" vertical="center"/>
    </xf>
    <xf numFmtId="0" fontId="9" fillId="11" borderId="7" xfId="0" applyFont="1" applyFill="1" applyBorder="1" applyAlignment="1">
      <alignment horizontal="left" vertical="center"/>
    </xf>
    <xf numFmtId="176" fontId="9" fillId="11" borderId="3" xfId="0" applyNumberFormat="1" applyFont="1" applyFill="1" applyBorder="1" applyAlignment="1">
      <alignment vertical="center"/>
    </xf>
    <xf numFmtId="176" fontId="9" fillId="11" borderId="84" xfId="0" applyNumberFormat="1" applyFont="1" applyFill="1" applyBorder="1" applyAlignment="1">
      <alignment vertical="center"/>
    </xf>
    <xf numFmtId="176" fontId="9" fillId="11" borderId="16" xfId="0" applyNumberFormat="1" applyFont="1" applyFill="1" applyBorder="1" applyAlignment="1">
      <alignment horizontal="right" vertical="center"/>
    </xf>
    <xf numFmtId="176" fontId="9" fillId="11" borderId="58" xfId="0" applyNumberFormat="1" applyFont="1" applyFill="1" applyBorder="1" applyAlignment="1">
      <alignment horizontal="right" vertical="center"/>
    </xf>
    <xf numFmtId="0" fontId="12" fillId="6" borderId="66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176" fontId="12" fillId="3" borderId="3" xfId="1" applyNumberFormat="1" applyFont="1" applyFill="1" applyBorder="1" applyAlignment="1">
      <alignment vertical="center"/>
    </xf>
    <xf numFmtId="176" fontId="12" fillId="3" borderId="84" xfId="1" applyNumberFormat="1" applyFont="1" applyFill="1" applyBorder="1" applyAlignment="1">
      <alignment vertical="center"/>
    </xf>
    <xf numFmtId="176" fontId="12" fillId="3" borderId="16" xfId="1" applyNumberFormat="1" applyFont="1" applyFill="1" applyBorder="1" applyAlignment="1">
      <alignment vertical="center"/>
    </xf>
    <xf numFmtId="176" fontId="12" fillId="3" borderId="62" xfId="1" applyNumberFormat="1" applyFont="1" applyFill="1" applyBorder="1" applyAlignment="1">
      <alignment vertical="center"/>
    </xf>
    <xf numFmtId="0" fontId="12" fillId="6" borderId="9" xfId="0" applyFont="1" applyFill="1" applyBorder="1" applyAlignment="1">
      <alignment horizontal="left" vertical="center"/>
    </xf>
    <xf numFmtId="0" fontId="12" fillId="6" borderId="7" xfId="0" applyFont="1" applyFill="1" applyBorder="1" applyAlignment="1">
      <alignment horizontal="left" vertical="center"/>
    </xf>
    <xf numFmtId="176" fontId="12" fillId="6" borderId="3" xfId="0" applyNumberFormat="1" applyFont="1" applyFill="1" applyBorder="1" applyAlignment="1">
      <alignment vertical="center"/>
    </xf>
    <xf numFmtId="176" fontId="12" fillId="6" borderId="84" xfId="0" applyNumberFormat="1" applyFont="1" applyFill="1" applyBorder="1" applyAlignment="1">
      <alignment vertical="center"/>
    </xf>
    <xf numFmtId="176" fontId="12" fillId="6" borderId="16" xfId="0" applyNumberFormat="1" applyFont="1" applyFill="1" applyBorder="1" applyAlignment="1">
      <alignment horizontal="right" vertical="center"/>
    </xf>
    <xf numFmtId="176" fontId="12" fillId="6" borderId="58" xfId="0" applyNumberFormat="1" applyFont="1" applyFill="1" applyBorder="1" applyAlignment="1">
      <alignment horizontal="right" vertical="center"/>
    </xf>
    <xf numFmtId="0" fontId="12" fillId="6" borderId="3" xfId="0" applyFont="1" applyFill="1" applyBorder="1" applyAlignment="1">
      <alignment horizontal="left" vertical="center"/>
    </xf>
    <xf numFmtId="176" fontId="12" fillId="6" borderId="3" xfId="0" applyNumberFormat="1" applyFont="1" applyFill="1" applyBorder="1" applyAlignment="1">
      <alignment horizontal="right" vertical="center"/>
    </xf>
    <xf numFmtId="176" fontId="12" fillId="6" borderId="84" xfId="0" applyNumberFormat="1" applyFont="1" applyFill="1" applyBorder="1" applyAlignment="1">
      <alignment horizontal="right" vertical="center"/>
    </xf>
    <xf numFmtId="176" fontId="12" fillId="6" borderId="16" xfId="1" applyNumberFormat="1" applyFont="1" applyFill="1" applyBorder="1" applyAlignment="1">
      <alignment vertical="center"/>
    </xf>
    <xf numFmtId="176" fontId="12" fillId="6" borderId="62" xfId="1" applyNumberFormat="1" applyFont="1" applyFill="1" applyBorder="1" applyAlignment="1">
      <alignment vertical="center"/>
    </xf>
    <xf numFmtId="0" fontId="12" fillId="2" borderId="7" xfId="0" applyFont="1" applyFill="1" applyBorder="1" applyAlignment="1">
      <alignment horizontal="left" vertical="center"/>
    </xf>
    <xf numFmtId="0" fontId="12" fillId="11" borderId="5" xfId="0" applyFont="1" applyFill="1" applyBorder="1" applyAlignment="1">
      <alignment horizontal="left" vertical="center"/>
    </xf>
    <xf numFmtId="176" fontId="12" fillId="11" borderId="3" xfId="0" applyNumberFormat="1" applyFont="1" applyFill="1" applyBorder="1" applyAlignment="1">
      <alignment vertical="center"/>
    </xf>
    <xf numFmtId="176" fontId="12" fillId="11" borderId="84" xfId="0" applyNumberFormat="1" applyFont="1" applyFill="1" applyBorder="1" applyAlignment="1">
      <alignment vertical="center"/>
    </xf>
    <xf numFmtId="176" fontId="32" fillId="11" borderId="16" xfId="0" applyNumberFormat="1" applyFont="1" applyFill="1" applyBorder="1" applyAlignment="1">
      <alignment horizontal="right" vertical="center"/>
    </xf>
    <xf numFmtId="176" fontId="32" fillId="11" borderId="58" xfId="0" applyNumberFormat="1" applyFont="1" applyFill="1" applyBorder="1" applyAlignment="1">
      <alignment horizontal="right" vertical="center"/>
    </xf>
    <xf numFmtId="0" fontId="12" fillId="6" borderId="5" xfId="0" applyFont="1" applyFill="1" applyBorder="1" applyAlignment="1">
      <alignment horizontal="left" vertical="center"/>
    </xf>
    <xf numFmtId="176" fontId="12" fillId="6" borderId="14" xfId="0" applyNumberFormat="1" applyFont="1" applyFill="1" applyBorder="1" applyAlignment="1">
      <alignment vertical="center"/>
    </xf>
    <xf numFmtId="176" fontId="12" fillId="6" borderId="85" xfId="0" applyNumberFormat="1" applyFont="1" applyFill="1" applyBorder="1" applyAlignment="1">
      <alignment vertical="center"/>
    </xf>
    <xf numFmtId="0" fontId="12" fillId="2" borderId="65" xfId="0" applyFont="1" applyFill="1" applyBorder="1" applyAlignment="1">
      <alignment horizontal="left" vertical="center"/>
    </xf>
    <xf numFmtId="176" fontId="12" fillId="2" borderId="14" xfId="0" applyNumberFormat="1" applyFont="1" applyFill="1" applyBorder="1" applyAlignment="1">
      <alignment vertical="center"/>
    </xf>
    <xf numFmtId="176" fontId="12" fillId="2" borderId="85" xfId="0" applyNumberFormat="1" applyFont="1" applyFill="1" applyBorder="1" applyAlignment="1">
      <alignment vertical="center"/>
    </xf>
    <xf numFmtId="0" fontId="12" fillId="3" borderId="13" xfId="0" applyFont="1" applyFill="1" applyBorder="1" applyAlignment="1">
      <alignment horizontal="left" vertical="center"/>
    </xf>
    <xf numFmtId="176" fontId="12" fillId="3" borderId="3" xfId="0" applyNumberFormat="1" applyFont="1" applyFill="1" applyBorder="1" applyAlignment="1">
      <alignment vertical="center"/>
    </xf>
    <xf numFmtId="176" fontId="12" fillId="3" borderId="84" xfId="0" applyNumberFormat="1" applyFont="1" applyFill="1" applyBorder="1" applyAlignment="1">
      <alignment vertical="center"/>
    </xf>
    <xf numFmtId="176" fontId="12" fillId="3" borderId="16" xfId="0" applyNumberFormat="1" applyFont="1" applyFill="1" applyBorder="1" applyAlignment="1">
      <alignment horizontal="right" vertical="center"/>
    </xf>
    <xf numFmtId="176" fontId="12" fillId="3" borderId="58" xfId="0" applyNumberFormat="1" applyFont="1" applyFill="1" applyBorder="1" applyAlignment="1">
      <alignment horizontal="right" vertical="center"/>
    </xf>
    <xf numFmtId="176" fontId="12" fillId="3" borderId="3" xfId="0" applyNumberFormat="1" applyFont="1" applyFill="1" applyBorder="1" applyAlignment="1">
      <alignment horizontal="right" vertical="center"/>
    </xf>
    <xf numFmtId="176" fontId="12" fillId="3" borderId="84" xfId="0" applyNumberFormat="1" applyFont="1" applyFill="1" applyBorder="1" applyAlignment="1">
      <alignment horizontal="right" vertical="center"/>
    </xf>
    <xf numFmtId="176" fontId="12" fillId="3" borderId="16" xfId="0" applyNumberFormat="1" applyFont="1" applyFill="1" applyBorder="1" applyAlignment="1">
      <alignment vertical="center"/>
    </xf>
    <xf numFmtId="176" fontId="12" fillId="3" borderId="62" xfId="0" applyNumberFormat="1" applyFont="1" applyFill="1" applyBorder="1" applyAlignment="1">
      <alignment vertical="center"/>
    </xf>
    <xf numFmtId="0" fontId="12" fillId="6" borderId="6" xfId="0" applyFont="1" applyFill="1" applyBorder="1" applyAlignment="1">
      <alignment horizontal="left" vertical="center"/>
    </xf>
    <xf numFmtId="177" fontId="12" fillId="6" borderId="3" xfId="0" applyNumberFormat="1" applyFont="1" applyFill="1" applyBorder="1" applyAlignment="1">
      <alignment vertical="center"/>
    </xf>
    <xf numFmtId="177" fontId="12" fillId="6" borderId="84" xfId="0" applyNumberFormat="1" applyFont="1" applyFill="1" applyBorder="1" applyAlignment="1">
      <alignment vertical="center"/>
    </xf>
    <xf numFmtId="176" fontId="12" fillId="6" borderId="16" xfId="0" applyNumberFormat="1" applyFont="1" applyFill="1" applyBorder="1" applyAlignment="1">
      <alignment vertical="center"/>
    </xf>
    <xf numFmtId="176" fontId="12" fillId="6" borderId="62" xfId="0" applyNumberFormat="1" applyFont="1" applyFill="1" applyBorder="1" applyAlignment="1">
      <alignment vertical="center"/>
    </xf>
    <xf numFmtId="0" fontId="12" fillId="6" borderId="6" xfId="0" applyFont="1" applyFill="1" applyBorder="1">
      <alignment vertical="center"/>
    </xf>
    <xf numFmtId="0" fontId="12" fillId="6" borderId="5" xfId="0" applyFont="1" applyFill="1" applyBorder="1" applyAlignment="1">
      <alignment horizontal="left" vertical="center" wrapText="1"/>
    </xf>
    <xf numFmtId="0" fontId="12" fillId="6" borderId="13" xfId="0" applyFont="1" applyFill="1" applyBorder="1">
      <alignment vertical="center"/>
    </xf>
    <xf numFmtId="177" fontId="12" fillId="6" borderId="14" xfId="0" applyNumberFormat="1" applyFont="1" applyFill="1" applyBorder="1" applyAlignment="1">
      <alignment vertical="center"/>
    </xf>
    <xf numFmtId="177" fontId="12" fillId="6" borderId="85" xfId="0" applyNumberFormat="1" applyFont="1" applyFill="1" applyBorder="1" applyAlignment="1">
      <alignment vertical="center"/>
    </xf>
    <xf numFmtId="0" fontId="12" fillId="2" borderId="14" xfId="0" applyFont="1" applyFill="1" applyBorder="1" applyAlignment="1">
      <alignment horizontal="left" vertical="center"/>
    </xf>
    <xf numFmtId="0" fontId="12" fillId="6" borderId="14" xfId="0" applyFont="1" applyFill="1" applyBorder="1">
      <alignment vertical="center"/>
    </xf>
    <xf numFmtId="176" fontId="12" fillId="6" borderId="14" xfId="0" applyNumberFormat="1" applyFont="1" applyFill="1" applyBorder="1" applyAlignment="1">
      <alignment horizontal="right" vertical="center"/>
    </xf>
    <xf numFmtId="176" fontId="12" fillId="6" borderId="85" xfId="0" applyNumberFormat="1" applyFont="1" applyFill="1" applyBorder="1" applyAlignment="1">
      <alignment horizontal="right" vertical="center"/>
    </xf>
    <xf numFmtId="176" fontId="12" fillId="6" borderId="68" xfId="0" applyNumberFormat="1" applyFont="1" applyFill="1" applyBorder="1" applyAlignment="1">
      <alignment vertical="center"/>
    </xf>
    <xf numFmtId="0" fontId="12" fillId="6" borderId="13" xfId="0" applyFont="1" applyFill="1" applyBorder="1" applyAlignment="1">
      <alignment horizontal="left" vertical="center"/>
    </xf>
    <xf numFmtId="176" fontId="12" fillId="3" borderId="14" xfId="0" applyNumberFormat="1" applyFont="1" applyFill="1" applyBorder="1" applyAlignment="1">
      <alignment vertical="center"/>
    </xf>
    <xf numFmtId="176" fontId="12" fillId="3" borderId="85" xfId="0" applyNumberFormat="1" applyFont="1" applyFill="1" applyBorder="1" applyAlignment="1">
      <alignment vertical="center"/>
    </xf>
    <xf numFmtId="176" fontId="12" fillId="6" borderId="11" xfId="0" applyNumberFormat="1" applyFont="1" applyFill="1" applyBorder="1" applyAlignment="1">
      <alignment vertical="center"/>
    </xf>
    <xf numFmtId="176" fontId="12" fillId="6" borderId="86" xfId="0" applyNumberFormat="1" applyFont="1" applyFill="1" applyBorder="1" applyAlignment="1">
      <alignment vertical="center"/>
    </xf>
    <xf numFmtId="176" fontId="12" fillId="2" borderId="3" xfId="0" applyNumberFormat="1" applyFont="1" applyFill="1" applyBorder="1" applyAlignment="1">
      <alignment horizontal="right" vertical="center"/>
    </xf>
    <xf numFmtId="176" fontId="12" fillId="2" borderId="84" xfId="0" applyNumberFormat="1" applyFont="1" applyFill="1" applyBorder="1" applyAlignment="1">
      <alignment horizontal="right" vertical="center"/>
    </xf>
    <xf numFmtId="176" fontId="12" fillId="2" borderId="16" xfId="0" applyNumberFormat="1" applyFont="1" applyFill="1" applyBorder="1" applyAlignment="1">
      <alignment vertical="center"/>
    </xf>
    <xf numFmtId="176" fontId="12" fillId="2" borderId="62" xfId="0" applyNumberFormat="1" applyFont="1" applyFill="1" applyBorder="1" applyAlignment="1">
      <alignment vertical="center"/>
    </xf>
    <xf numFmtId="0" fontId="12" fillId="0" borderId="14" xfId="0" applyFont="1" applyBorder="1">
      <alignment vertical="center"/>
    </xf>
    <xf numFmtId="176" fontId="12" fillId="0" borderId="3" xfId="0" applyNumberFormat="1" applyFont="1" applyBorder="1" applyAlignment="1">
      <alignment vertical="center"/>
    </xf>
    <xf numFmtId="176" fontId="12" fillId="0" borderId="84" xfId="0" applyNumberFormat="1" applyFont="1" applyBorder="1" applyAlignment="1">
      <alignment vertical="center"/>
    </xf>
    <xf numFmtId="0" fontId="12" fillId="2" borderId="1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176" fontId="12" fillId="0" borderId="3" xfId="0" applyNumberFormat="1" applyFont="1" applyFill="1" applyBorder="1" applyAlignment="1">
      <alignment horizontal="right" vertical="center"/>
    </xf>
    <xf numFmtId="176" fontId="12" fillId="0" borderId="84" xfId="0" applyNumberFormat="1" applyFont="1" applyFill="1" applyBorder="1" applyAlignment="1">
      <alignment horizontal="right" vertical="center"/>
    </xf>
    <xf numFmtId="176" fontId="12" fillId="0" borderId="16" xfId="0" applyNumberFormat="1" applyFont="1" applyFill="1" applyBorder="1" applyAlignment="1">
      <alignment vertical="center"/>
    </xf>
    <xf numFmtId="176" fontId="12" fillId="0" borderId="62" xfId="0" applyNumberFormat="1" applyFont="1" applyFill="1" applyBorder="1" applyAlignment="1">
      <alignment vertical="center"/>
    </xf>
    <xf numFmtId="176" fontId="12" fillId="2" borderId="14" xfId="0" applyNumberFormat="1" applyFont="1" applyFill="1" applyBorder="1" applyAlignment="1">
      <alignment horizontal="right" vertical="center"/>
    </xf>
    <xf numFmtId="176" fontId="12" fillId="2" borderId="85" xfId="0" applyNumberFormat="1" applyFont="1" applyFill="1" applyBorder="1" applyAlignment="1">
      <alignment horizontal="right" vertical="center"/>
    </xf>
    <xf numFmtId="0" fontId="12" fillId="0" borderId="5" xfId="0" applyFont="1" applyBorder="1">
      <alignment vertical="center"/>
    </xf>
    <xf numFmtId="0" fontId="12" fillId="6" borderId="75" xfId="0" applyFont="1" applyFill="1" applyBorder="1">
      <alignment vertical="center"/>
    </xf>
    <xf numFmtId="0" fontId="12" fillId="6" borderId="49" xfId="0" applyFont="1" applyFill="1" applyBorder="1">
      <alignment vertical="center"/>
    </xf>
    <xf numFmtId="0" fontId="12" fillId="6" borderId="76" xfId="0" applyFont="1" applyFill="1" applyBorder="1">
      <alignment vertical="center"/>
    </xf>
    <xf numFmtId="176" fontId="12" fillId="6" borderId="77" xfId="0" applyNumberFormat="1" applyFont="1" applyFill="1" applyBorder="1" applyAlignment="1">
      <alignment vertical="center"/>
    </xf>
    <xf numFmtId="176" fontId="12" fillId="6" borderId="87" xfId="0" applyNumberFormat="1" applyFont="1" applyFill="1" applyBorder="1" applyAlignment="1">
      <alignment vertical="center"/>
    </xf>
    <xf numFmtId="176" fontId="12" fillId="6" borderId="80" xfId="0" applyNumberFormat="1" applyFont="1" applyFill="1" applyBorder="1" applyAlignment="1">
      <alignment horizontal="right" vertical="center"/>
    </xf>
    <xf numFmtId="176" fontId="12" fillId="6" borderId="78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12" fillId="6" borderId="3" xfId="0" applyFont="1" applyFill="1" applyBorder="1">
      <alignment vertical="center"/>
    </xf>
    <xf numFmtId="0" fontId="12" fillId="6" borderId="69" xfId="0" applyFont="1" applyFill="1" applyBorder="1" applyAlignment="1">
      <alignment horizontal="left" vertical="center"/>
    </xf>
    <xf numFmtId="0" fontId="12" fillId="6" borderId="50" xfId="0" applyFont="1" applyFill="1" applyBorder="1" applyAlignment="1">
      <alignment horizontal="left" vertical="center"/>
    </xf>
    <xf numFmtId="0" fontId="12" fillId="6" borderId="77" xfId="0" applyFont="1" applyFill="1" applyBorder="1" applyAlignment="1">
      <alignment horizontal="left" vertical="center"/>
    </xf>
    <xf numFmtId="176" fontId="12" fillId="6" borderId="77" xfId="0" applyNumberFormat="1" applyFont="1" applyFill="1" applyBorder="1" applyAlignment="1">
      <alignment horizontal="right" vertical="center"/>
    </xf>
    <xf numFmtId="176" fontId="12" fillId="6" borderId="87" xfId="0" applyNumberFormat="1" applyFont="1" applyFill="1" applyBorder="1" applyAlignment="1">
      <alignment horizontal="right" vertical="center"/>
    </xf>
    <xf numFmtId="176" fontId="12" fillId="6" borderId="80" xfId="0" applyNumberFormat="1" applyFont="1" applyFill="1" applyBorder="1" applyAlignment="1">
      <alignment vertical="center"/>
    </xf>
    <xf numFmtId="176" fontId="12" fillId="6" borderId="47" xfId="0" applyNumberFormat="1" applyFont="1" applyFill="1" applyBorder="1" applyAlignment="1">
      <alignment vertical="center"/>
    </xf>
    <xf numFmtId="0" fontId="10" fillId="6" borderId="0" xfId="0" applyFont="1" applyFill="1" applyBorder="1">
      <alignment vertical="center"/>
    </xf>
    <xf numFmtId="0" fontId="12" fillId="0" borderId="0" xfId="0" applyFont="1" applyBorder="1" applyAlignment="1">
      <alignment horizontal="center" vertical="center"/>
    </xf>
    <xf numFmtId="41" fontId="12" fillId="0" borderId="0" xfId="0" applyNumberFormat="1" applyFont="1" applyBorder="1" applyAlignment="1">
      <alignment horizontal="center" vertical="center"/>
    </xf>
    <xf numFmtId="176" fontId="9" fillId="6" borderId="8" xfId="1" applyNumberFormat="1" applyFont="1" applyFill="1" applyBorder="1">
      <alignment vertical="center"/>
    </xf>
    <xf numFmtId="176" fontId="13" fillId="9" borderId="56" xfId="0" applyNumberFormat="1" applyFont="1" applyFill="1" applyBorder="1" applyAlignment="1">
      <alignment horizontal="center" vertical="center"/>
    </xf>
    <xf numFmtId="176" fontId="13" fillId="9" borderId="53" xfId="0" applyNumberFormat="1" applyFont="1" applyFill="1" applyBorder="1" applyAlignment="1">
      <alignment horizontal="center" vertical="center"/>
    </xf>
    <xf numFmtId="176" fontId="13" fillId="9" borderId="54" xfId="0" applyNumberFormat="1" applyFont="1" applyFill="1" applyBorder="1" applyAlignment="1">
      <alignment horizontal="center" vertical="center"/>
    </xf>
    <xf numFmtId="0" fontId="10" fillId="9" borderId="54" xfId="0" applyFont="1" applyFill="1" applyBorder="1" applyAlignment="1">
      <alignment horizontal="center" vertical="center"/>
    </xf>
    <xf numFmtId="41" fontId="12" fillId="6" borderId="1" xfId="1" applyFont="1" applyFill="1" applyBorder="1" applyAlignment="1">
      <alignment horizontal="left" vertical="center"/>
    </xf>
    <xf numFmtId="41" fontId="12" fillId="6" borderId="1" xfId="1" applyNumberFormat="1" applyFont="1" applyFill="1" applyBorder="1">
      <alignment vertical="center"/>
    </xf>
    <xf numFmtId="41" fontId="12" fillId="6" borderId="1" xfId="1" applyFont="1" applyFill="1" applyBorder="1">
      <alignment vertical="center"/>
    </xf>
    <xf numFmtId="41" fontId="12" fillId="7" borderId="1" xfId="1" applyFont="1" applyFill="1" applyBorder="1" applyAlignment="1">
      <alignment horizontal="right" vertical="center"/>
    </xf>
    <xf numFmtId="176" fontId="12" fillId="3" borderId="16" xfId="1" applyNumberFormat="1" applyFont="1" applyFill="1" applyBorder="1" applyAlignment="1">
      <alignment horizontal="right" vertical="center"/>
    </xf>
  </cellXfs>
  <cellStyles count="3">
    <cellStyle name="쉼표 [0]" xfId="1" builtinId="6"/>
    <cellStyle name="표준" xfId="0" builtinId="0"/>
    <cellStyle name="표준_2006년 복지관 제1차 추경예산(안)" xfId="2"/>
  </cellStyles>
  <dxfs count="0"/>
  <tableStyles count="0" defaultTableStyle="TableStyleMedium9" defaultPivotStyle="PivotStyleLight16"/>
  <colors>
    <mruColors>
      <color rgb="FF0066FF"/>
      <color rgb="FF009900"/>
      <color rgb="FFCC00FF"/>
      <color rgb="FF00CC00"/>
      <color rgb="FFFF5050"/>
      <color rgb="FFFF99FF"/>
      <color rgb="FFB8343D"/>
      <color rgb="FFBB5A09"/>
      <color rgb="FF66FF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542192</xdr:colOff>
      <xdr:row>9</xdr:row>
      <xdr:rowOff>329712</xdr:rowOff>
    </xdr:from>
    <xdr:to>
      <xdr:col>8</xdr:col>
      <xdr:colOff>167054</xdr:colOff>
      <xdr:row>9</xdr:row>
      <xdr:rowOff>885092</xdr:rowOff>
    </xdr:to>
    <xdr:pic>
      <xdr:nvPicPr>
        <xdr:cNvPr id="4" name="그림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8692" y="4681904"/>
          <a:ext cx="2738804" cy="55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0"/>
  <sheetViews>
    <sheetView tabSelected="1" view="pageBreakPreview" zoomScale="130" zoomScaleSheetLayoutView="130" zoomScalePageLayoutView="115" workbookViewId="0">
      <selection activeCell="C5" sqref="C5:J5"/>
    </sheetView>
  </sheetViews>
  <sheetFormatPr defaultRowHeight="16.5"/>
  <cols>
    <col min="1" max="1" width="8.875" style="537" customWidth="1"/>
    <col min="2" max="2" width="15.5" style="537" customWidth="1"/>
    <col min="3" max="10" width="8.125" style="537" customWidth="1"/>
    <col min="11" max="11" width="15.625" style="537" customWidth="1"/>
    <col min="12" max="16384" width="9" style="537"/>
  </cols>
  <sheetData>
    <row r="2" spans="1:14" ht="24" customHeight="1"/>
    <row r="3" spans="1:14" ht="24" customHeight="1"/>
    <row r="4" spans="1:14" ht="17.25" thickBot="1">
      <c r="A4" s="538"/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9"/>
      <c r="N4" s="539"/>
    </row>
    <row r="5" spans="1:14" ht="117" customHeight="1" thickTop="1" thickBot="1">
      <c r="A5" s="539"/>
      <c r="B5" s="539"/>
      <c r="C5" s="540" t="s">
        <v>370</v>
      </c>
      <c r="D5" s="540"/>
      <c r="E5" s="540"/>
      <c r="F5" s="540"/>
      <c r="G5" s="540"/>
      <c r="H5" s="540"/>
      <c r="I5" s="540"/>
      <c r="J5" s="540"/>
      <c r="K5" s="541"/>
      <c r="L5" s="541"/>
      <c r="M5" s="539"/>
      <c r="N5" s="539"/>
    </row>
    <row r="6" spans="1:14" ht="46.5" customHeight="1" thickTop="1">
      <c r="A6" s="542"/>
      <c r="B6" s="542"/>
      <c r="C6" s="542"/>
      <c r="D6" s="542"/>
      <c r="E6" s="542"/>
      <c r="F6" s="542"/>
      <c r="G6" s="542"/>
      <c r="H6" s="542"/>
      <c r="I6" s="542"/>
      <c r="J6" s="542"/>
      <c r="K6" s="542"/>
      <c r="L6" s="542"/>
      <c r="M6" s="539"/>
      <c r="N6" s="539"/>
    </row>
    <row r="7" spans="1:14" ht="46.5" customHeight="1">
      <c r="A7" s="543"/>
      <c r="B7" s="543"/>
      <c r="C7" s="543"/>
      <c r="D7" s="543"/>
      <c r="E7" s="543"/>
      <c r="F7" s="543"/>
      <c r="G7" s="543"/>
      <c r="H7" s="543"/>
      <c r="I7" s="543"/>
      <c r="J7" s="543"/>
      <c r="K7" s="543"/>
      <c r="L7" s="543"/>
      <c r="M7" s="539"/>
      <c r="N7" s="539"/>
    </row>
    <row r="8" spans="1:14" ht="20.25" customHeight="1">
      <c r="A8" s="542"/>
      <c r="B8" s="542"/>
      <c r="C8" s="542"/>
      <c r="D8" s="542"/>
      <c r="E8" s="542"/>
      <c r="F8" s="542"/>
      <c r="G8" s="542"/>
      <c r="H8" s="542"/>
      <c r="I8" s="542"/>
      <c r="J8" s="542"/>
      <c r="K8" s="542"/>
      <c r="L8" s="542"/>
      <c r="M8" s="539"/>
      <c r="N8" s="539"/>
    </row>
    <row r="9" spans="1:14" ht="24">
      <c r="A9" s="543"/>
      <c r="B9" s="543"/>
      <c r="C9" s="543"/>
      <c r="D9" s="543"/>
      <c r="E9" s="544"/>
      <c r="F9" s="544"/>
      <c r="G9" s="544"/>
      <c r="H9" s="544"/>
      <c r="I9" s="543"/>
      <c r="J9" s="543"/>
      <c r="K9" s="543"/>
      <c r="L9" s="543"/>
      <c r="M9" s="539"/>
      <c r="N9" s="539"/>
    </row>
    <row r="10" spans="1:14" ht="95.25" customHeight="1">
      <c r="A10" s="545"/>
      <c r="B10" s="545"/>
      <c r="C10" s="545"/>
      <c r="D10" s="545"/>
      <c r="E10" s="545"/>
      <c r="F10" s="545"/>
      <c r="G10" s="545"/>
      <c r="H10" s="545"/>
      <c r="I10" s="545"/>
      <c r="J10" s="545"/>
      <c r="K10" s="545"/>
      <c r="L10" s="545"/>
      <c r="M10" s="539"/>
      <c r="N10" s="539"/>
    </row>
  </sheetData>
  <mergeCells count="6">
    <mergeCell ref="A10:L10"/>
    <mergeCell ref="A4:L4"/>
    <mergeCell ref="C5:J5"/>
    <mergeCell ref="A6:L6"/>
    <mergeCell ref="A8:L8"/>
    <mergeCell ref="E9:H9"/>
  </mergeCells>
  <phoneticPr fontId="1" type="noConversion"/>
  <pageMargins left="0.9895833333333333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topLeftCell="A11" zoomScale="115" zoomScaleNormal="100" zoomScaleSheetLayoutView="115" zoomScalePageLayoutView="115" workbookViewId="0">
      <selection activeCell="C15" sqref="C15:I15"/>
    </sheetView>
  </sheetViews>
  <sheetFormatPr defaultRowHeight="16.5"/>
  <cols>
    <col min="1" max="1" width="8.125" style="536" customWidth="1"/>
    <col min="2" max="2" width="17.625" style="536" customWidth="1"/>
    <col min="3" max="3" width="28.125" style="536" customWidth="1"/>
    <col min="4" max="4" width="21.625" style="536" customWidth="1"/>
    <col min="5" max="5" width="6.25" style="536" customWidth="1"/>
    <col min="6" max="6" width="14.5" style="536" customWidth="1"/>
    <col min="7" max="8" width="9" style="536"/>
    <col min="9" max="9" width="9" style="536" customWidth="1"/>
    <col min="10" max="11" width="9" style="536"/>
    <col min="12" max="12" width="9.375" style="536" bestFit="1" customWidth="1"/>
    <col min="13" max="16384" width="9" style="536"/>
  </cols>
  <sheetData>
    <row r="1" spans="1:12" ht="31.5">
      <c r="A1" s="551" t="s">
        <v>2</v>
      </c>
      <c r="B1" s="551"/>
      <c r="C1" s="551"/>
      <c r="D1" s="551"/>
      <c r="E1" s="551"/>
      <c r="F1" s="551"/>
      <c r="G1" s="551"/>
      <c r="H1" s="551"/>
      <c r="I1" s="551"/>
      <c r="J1" s="546"/>
    </row>
    <row r="2" spans="1:12" ht="15" customHeight="1">
      <c r="A2" s="552"/>
      <c r="B2" s="552"/>
      <c r="C2" s="552"/>
      <c r="D2" s="552"/>
      <c r="E2" s="552"/>
      <c r="F2" s="552"/>
      <c r="G2" s="552"/>
      <c r="H2" s="553"/>
      <c r="I2" s="552"/>
      <c r="J2" s="546"/>
    </row>
    <row r="3" spans="1:12" ht="15" customHeight="1">
      <c r="A3" s="554" t="s">
        <v>3</v>
      </c>
      <c r="B3" s="554" t="s">
        <v>4</v>
      </c>
      <c r="C3" s="555" t="s">
        <v>328</v>
      </c>
      <c r="D3" s="556"/>
      <c r="E3" s="556"/>
      <c r="F3" s="557">
        <f>D13</f>
        <v>273330</v>
      </c>
      <c r="G3" s="558" t="s">
        <v>371</v>
      </c>
      <c r="H3" s="559"/>
      <c r="I3" s="560"/>
      <c r="J3" s="546"/>
    </row>
    <row r="4" spans="1:12" ht="7.5" customHeight="1">
      <c r="A4" s="554"/>
      <c r="B4" s="554"/>
      <c r="C4" s="554"/>
      <c r="D4" s="554"/>
      <c r="E4" s="554"/>
      <c r="F4" s="554"/>
      <c r="G4" s="554"/>
      <c r="H4" s="561"/>
      <c r="I4" s="554"/>
      <c r="J4" s="546"/>
    </row>
    <row r="5" spans="1:12" ht="15" customHeight="1">
      <c r="A5" s="554" t="s">
        <v>5</v>
      </c>
      <c r="B5" s="554" t="s">
        <v>6</v>
      </c>
      <c r="C5" s="559" t="s">
        <v>7</v>
      </c>
      <c r="D5" s="559"/>
      <c r="E5" s="559"/>
      <c r="F5" s="559"/>
      <c r="G5" s="559"/>
      <c r="H5" s="559"/>
      <c r="I5" s="559"/>
      <c r="J5" s="546"/>
    </row>
    <row r="6" spans="1:12" ht="15" customHeight="1">
      <c r="A6" s="554"/>
      <c r="B6" s="554"/>
      <c r="C6" s="554" t="s">
        <v>319</v>
      </c>
      <c r="D6" s="562">
        <f>세입세출총괄!E8</f>
        <v>3000</v>
      </c>
      <c r="E6" s="554" t="s">
        <v>326</v>
      </c>
      <c r="F6" s="554"/>
      <c r="G6" s="554"/>
      <c r="H6" s="554"/>
      <c r="I6" s="554"/>
      <c r="J6" s="546"/>
    </row>
    <row r="7" spans="1:12" ht="15" customHeight="1">
      <c r="A7" s="554"/>
      <c r="B7" s="554"/>
      <c r="C7" s="563" t="s">
        <v>320</v>
      </c>
      <c r="D7" s="562">
        <f>세입세출총괄!E11</f>
        <v>240000</v>
      </c>
      <c r="E7" s="554" t="s">
        <v>8</v>
      </c>
      <c r="F7" s="554"/>
      <c r="G7" s="554"/>
      <c r="H7" s="554"/>
      <c r="I7" s="554"/>
      <c r="J7" s="546"/>
    </row>
    <row r="8" spans="1:12" ht="15" customHeight="1">
      <c r="A8" s="554"/>
      <c r="B8" s="554"/>
      <c r="C8" s="563" t="s">
        <v>321</v>
      </c>
      <c r="D8" s="562">
        <f>세입세출총괄!E14</f>
        <v>0</v>
      </c>
      <c r="E8" s="554" t="s">
        <v>8</v>
      </c>
      <c r="F8" s="559"/>
      <c r="G8" s="559"/>
      <c r="H8" s="561"/>
      <c r="I8" s="554"/>
      <c r="J8" s="546"/>
    </row>
    <row r="9" spans="1:12" ht="15" customHeight="1">
      <c r="A9" s="554"/>
      <c r="B9" s="554"/>
      <c r="C9" s="563" t="s">
        <v>322</v>
      </c>
      <c r="D9" s="562">
        <f>세입세출총괄!E20</f>
        <v>2000</v>
      </c>
      <c r="E9" s="554" t="s">
        <v>8</v>
      </c>
      <c r="F9" s="559"/>
      <c r="G9" s="559"/>
      <c r="H9" s="561"/>
      <c r="I9" s="554"/>
      <c r="J9" s="546"/>
    </row>
    <row r="10" spans="1:12" ht="15" customHeight="1">
      <c r="A10" s="554"/>
      <c r="B10" s="554"/>
      <c r="C10" s="563" t="s">
        <v>323</v>
      </c>
      <c r="D10" s="562">
        <f>세입세출총괄!E24</f>
        <v>14000</v>
      </c>
      <c r="E10" s="554" t="s">
        <v>8</v>
      </c>
      <c r="F10" s="554"/>
      <c r="G10" s="554"/>
      <c r="H10" s="561"/>
      <c r="I10" s="554"/>
      <c r="J10" s="546"/>
    </row>
    <row r="11" spans="1:12" ht="15" customHeight="1">
      <c r="A11" s="554"/>
      <c r="B11" s="554"/>
      <c r="C11" s="563" t="s">
        <v>324</v>
      </c>
      <c r="D11" s="562">
        <f>세입세출총괄!E28</f>
        <v>0</v>
      </c>
      <c r="E11" s="554" t="s">
        <v>9</v>
      </c>
      <c r="F11" s="554"/>
      <c r="G11" s="554"/>
      <c r="H11" s="561"/>
      <c r="I11" s="554"/>
      <c r="J11" s="546"/>
    </row>
    <row r="12" spans="1:12" ht="15" customHeight="1">
      <c r="A12" s="554"/>
      <c r="B12" s="554"/>
      <c r="C12" s="563" t="s">
        <v>325</v>
      </c>
      <c r="D12" s="562">
        <f>세입세출총괄!E33</f>
        <v>14330</v>
      </c>
      <c r="E12" s="554" t="s">
        <v>8</v>
      </c>
      <c r="F12" s="559"/>
      <c r="G12" s="559"/>
      <c r="H12" s="561"/>
      <c r="I12" s="554"/>
      <c r="J12" s="546"/>
    </row>
    <row r="13" spans="1:12" ht="15" customHeight="1">
      <c r="A13" s="554"/>
      <c r="B13" s="554"/>
      <c r="C13" s="564" t="s">
        <v>372</v>
      </c>
      <c r="D13" s="565">
        <f>SUM(D6:D12)</f>
        <v>273330</v>
      </c>
      <c r="E13" s="558" t="s">
        <v>373</v>
      </c>
      <c r="F13" s="558"/>
      <c r="G13" s="566"/>
      <c r="H13" s="567"/>
      <c r="I13" s="568"/>
      <c r="J13" s="546"/>
      <c r="L13" s="547"/>
    </row>
    <row r="14" spans="1:12" ht="7.5" customHeight="1">
      <c r="A14" s="554"/>
      <c r="B14" s="554"/>
      <c r="C14" s="569"/>
      <c r="D14" s="561"/>
      <c r="E14" s="554"/>
      <c r="F14" s="569"/>
      <c r="G14" s="569"/>
      <c r="H14" s="561"/>
      <c r="I14" s="554"/>
      <c r="J14" s="546"/>
    </row>
    <row r="15" spans="1:12" ht="15" customHeight="1">
      <c r="A15" s="554"/>
      <c r="B15" s="554"/>
      <c r="C15" s="559" t="s">
        <v>102</v>
      </c>
      <c r="D15" s="559"/>
      <c r="E15" s="559"/>
      <c r="F15" s="559"/>
      <c r="G15" s="559"/>
      <c r="H15" s="559"/>
      <c r="I15" s="559"/>
      <c r="J15" s="546"/>
    </row>
    <row r="16" spans="1:12" ht="15" customHeight="1">
      <c r="A16" s="554"/>
      <c r="B16" s="554"/>
      <c r="C16" s="563" t="s">
        <v>10</v>
      </c>
      <c r="D16" s="570">
        <f>세입세출총괄!M8</f>
        <v>250485.37000000002</v>
      </c>
      <c r="E16" s="554" t="s">
        <v>8</v>
      </c>
      <c r="F16" s="559"/>
      <c r="G16" s="559"/>
      <c r="H16" s="561"/>
      <c r="I16" s="554"/>
      <c r="J16" s="546"/>
    </row>
    <row r="17" spans="1:11" ht="15" customHeight="1">
      <c r="A17" s="554"/>
      <c r="B17" s="554"/>
      <c r="C17" s="563" t="s">
        <v>11</v>
      </c>
      <c r="D17" s="570">
        <f>세입세출총괄!M26</f>
        <v>4300</v>
      </c>
      <c r="E17" s="554" t="s">
        <v>8</v>
      </c>
      <c r="F17" s="559"/>
      <c r="G17" s="559"/>
      <c r="H17" s="561"/>
      <c r="I17" s="554"/>
      <c r="J17" s="546"/>
    </row>
    <row r="18" spans="1:11" ht="15" customHeight="1">
      <c r="A18" s="554"/>
      <c r="B18" s="554"/>
      <c r="C18" s="563" t="s">
        <v>12</v>
      </c>
      <c r="D18" s="570">
        <f>세입세출총괄!M31</f>
        <v>17540</v>
      </c>
      <c r="E18" s="554" t="s">
        <v>8</v>
      </c>
      <c r="F18" s="559"/>
      <c r="G18" s="559"/>
      <c r="H18" s="561"/>
      <c r="I18" s="554"/>
      <c r="J18" s="546"/>
    </row>
    <row r="19" spans="1:11" ht="15" customHeight="1">
      <c r="A19" s="554"/>
      <c r="B19" s="554"/>
      <c r="C19" s="563" t="s">
        <v>13</v>
      </c>
      <c r="D19" s="570">
        <f>세입세출총괄!M44</f>
        <v>504.63</v>
      </c>
      <c r="E19" s="571" t="s">
        <v>8</v>
      </c>
      <c r="F19" s="554"/>
      <c r="G19" s="561"/>
      <c r="H19" s="561"/>
      <c r="I19" s="554"/>
      <c r="J19" s="546"/>
    </row>
    <row r="20" spans="1:11" ht="15" customHeight="1">
      <c r="A20" s="554"/>
      <c r="B20" s="554"/>
      <c r="C20" s="563" t="s">
        <v>14</v>
      </c>
      <c r="D20" s="570">
        <f>세입세출총괄!M47</f>
        <v>500</v>
      </c>
      <c r="E20" s="571" t="s">
        <v>8</v>
      </c>
      <c r="F20" s="561"/>
      <c r="G20" s="554"/>
      <c r="H20" s="561"/>
      <c r="I20" s="554"/>
      <c r="J20" s="548"/>
    </row>
    <row r="21" spans="1:11" ht="15" customHeight="1">
      <c r="A21" s="554"/>
      <c r="B21" s="554"/>
      <c r="C21" s="564" t="s">
        <v>372</v>
      </c>
      <c r="D21" s="572">
        <f>SUM(D16:D20)</f>
        <v>273330</v>
      </c>
      <c r="E21" s="558" t="s">
        <v>374</v>
      </c>
      <c r="F21" s="558"/>
      <c r="G21" s="554"/>
      <c r="H21" s="561"/>
      <c r="I21" s="554"/>
      <c r="J21" s="546"/>
      <c r="K21" s="547"/>
    </row>
    <row r="22" spans="1:11" ht="7.5" customHeight="1">
      <c r="A22" s="554"/>
      <c r="B22" s="554"/>
      <c r="C22" s="564"/>
      <c r="D22" s="572"/>
      <c r="E22" s="573"/>
      <c r="F22" s="573"/>
      <c r="G22" s="554"/>
      <c r="H22" s="561"/>
      <c r="I22" s="554"/>
      <c r="J22" s="546"/>
      <c r="K22" s="547"/>
    </row>
    <row r="23" spans="1:11" ht="37.5" customHeight="1">
      <c r="A23" s="554" t="s">
        <v>15</v>
      </c>
      <c r="B23" s="554" t="s">
        <v>134</v>
      </c>
      <c r="C23" s="574" t="s">
        <v>327</v>
      </c>
      <c r="D23" s="574"/>
      <c r="E23" s="574"/>
      <c r="F23" s="574"/>
      <c r="G23" s="574"/>
      <c r="H23" s="574"/>
      <c r="I23" s="574"/>
      <c r="J23" s="574"/>
    </row>
    <row r="24" spans="1:11" ht="6" customHeight="1">
      <c r="A24" s="554"/>
      <c r="B24" s="554"/>
      <c r="C24" s="575"/>
      <c r="D24" s="575"/>
      <c r="E24" s="575"/>
      <c r="F24" s="575"/>
      <c r="G24" s="575"/>
      <c r="H24" s="576"/>
      <c r="I24" s="575"/>
      <c r="J24" s="549"/>
    </row>
    <row r="25" spans="1:11" ht="37.5" customHeight="1">
      <c r="A25" s="554" t="s">
        <v>16</v>
      </c>
      <c r="B25" s="554" t="s">
        <v>17</v>
      </c>
      <c r="C25" s="574" t="s">
        <v>103</v>
      </c>
      <c r="D25" s="574"/>
      <c r="E25" s="574"/>
      <c r="F25" s="574"/>
      <c r="G25" s="574"/>
      <c r="H25" s="574"/>
      <c r="I25" s="574"/>
      <c r="J25" s="574"/>
    </row>
    <row r="26" spans="1:11" ht="6" customHeight="1">
      <c r="A26" s="554"/>
      <c r="B26" s="554"/>
      <c r="C26" s="575"/>
      <c r="D26" s="575"/>
      <c r="E26" s="575"/>
      <c r="F26" s="575"/>
      <c r="G26" s="575"/>
      <c r="H26" s="576"/>
      <c r="I26" s="575"/>
      <c r="J26" s="549"/>
    </row>
    <row r="27" spans="1:11" ht="30" customHeight="1">
      <c r="A27" s="554" t="s">
        <v>18</v>
      </c>
      <c r="B27" s="554" t="s">
        <v>19</v>
      </c>
      <c r="C27" s="571" t="s">
        <v>329</v>
      </c>
      <c r="D27" s="577">
        <f>세입세출총괄!M47</f>
        <v>500</v>
      </c>
      <c r="E27" s="558" t="s">
        <v>375</v>
      </c>
      <c r="F27" s="558"/>
      <c r="G27" s="575"/>
      <c r="H27" s="576"/>
      <c r="I27" s="575"/>
      <c r="J27" s="549"/>
    </row>
    <row r="28" spans="1:11" ht="6" customHeight="1">
      <c r="A28" s="554"/>
      <c r="B28" s="554"/>
      <c r="C28" s="575"/>
      <c r="D28" s="575"/>
      <c r="E28" s="575"/>
      <c r="F28" s="575"/>
      <c r="G28" s="575"/>
      <c r="H28" s="576"/>
      <c r="I28" s="575"/>
      <c r="J28" s="549"/>
    </row>
    <row r="29" spans="1:11" ht="30" customHeight="1">
      <c r="A29" s="554" t="s">
        <v>20</v>
      </c>
      <c r="B29" s="554" t="s">
        <v>21</v>
      </c>
      <c r="C29" s="559" t="s">
        <v>104</v>
      </c>
      <c r="D29" s="559"/>
      <c r="E29" s="559"/>
      <c r="F29" s="559"/>
      <c r="G29" s="559"/>
      <c r="H29" s="559"/>
      <c r="I29" s="554"/>
      <c r="J29" s="549"/>
    </row>
    <row r="30" spans="1:11" ht="6" customHeight="1">
      <c r="A30" s="554"/>
      <c r="B30" s="554"/>
      <c r="C30" s="554"/>
      <c r="D30" s="554"/>
      <c r="E30" s="554"/>
      <c r="F30" s="554"/>
      <c r="G30" s="554"/>
      <c r="H30" s="561"/>
      <c r="I30" s="554"/>
      <c r="J30" s="549"/>
    </row>
    <row r="31" spans="1:11" ht="30" customHeight="1">
      <c r="A31" s="554" t="s">
        <v>22</v>
      </c>
      <c r="B31" s="554" t="s">
        <v>23</v>
      </c>
      <c r="C31" s="559" t="s">
        <v>105</v>
      </c>
      <c r="D31" s="559"/>
      <c r="E31" s="559"/>
      <c r="F31" s="559"/>
      <c r="G31" s="559"/>
      <c r="H31" s="559"/>
      <c r="I31" s="559"/>
      <c r="J31" s="549"/>
    </row>
    <row r="32" spans="1:11" ht="6" customHeight="1">
      <c r="A32" s="554"/>
      <c r="B32" s="554"/>
      <c r="C32" s="554"/>
      <c r="D32" s="554"/>
      <c r="E32" s="554"/>
      <c r="F32" s="554"/>
      <c r="G32" s="554"/>
      <c r="H32" s="561"/>
      <c r="I32" s="554"/>
      <c r="J32" s="549"/>
    </row>
    <row r="33" spans="1:10" ht="33" customHeight="1">
      <c r="A33" s="578" t="s">
        <v>330</v>
      </c>
      <c r="B33" s="579"/>
      <c r="C33" s="579"/>
      <c r="D33" s="579"/>
      <c r="E33" s="579"/>
      <c r="F33" s="579"/>
      <c r="G33" s="579"/>
      <c r="H33" s="579"/>
      <c r="I33" s="579"/>
      <c r="J33" s="546"/>
    </row>
    <row r="34" spans="1:10">
      <c r="A34" s="550"/>
      <c r="B34" s="550"/>
      <c r="C34" s="550"/>
      <c r="D34" s="550"/>
      <c r="E34" s="550"/>
      <c r="F34" s="550"/>
      <c r="G34" s="550"/>
      <c r="H34" s="550"/>
      <c r="I34" s="550"/>
    </row>
  </sheetData>
  <mergeCells count="19">
    <mergeCell ref="A1:I1"/>
    <mergeCell ref="C3:E3"/>
    <mergeCell ref="G3:H3"/>
    <mergeCell ref="C5:I5"/>
    <mergeCell ref="F8:G8"/>
    <mergeCell ref="C29:H29"/>
    <mergeCell ref="C31:I31"/>
    <mergeCell ref="F9:G9"/>
    <mergeCell ref="A33:I33"/>
    <mergeCell ref="F12:G12"/>
    <mergeCell ref="C15:I15"/>
    <mergeCell ref="F16:G16"/>
    <mergeCell ref="F17:G17"/>
    <mergeCell ref="F18:G18"/>
    <mergeCell ref="E13:F13"/>
    <mergeCell ref="E21:F21"/>
    <mergeCell ref="C23:J23"/>
    <mergeCell ref="C25:J25"/>
    <mergeCell ref="E27:F27"/>
  </mergeCells>
  <phoneticPr fontId="1" type="noConversion"/>
  <pageMargins left="0.6036231884057971" right="0.47244094488188981" top="0.59055118110236227" bottom="0.59055118110236227" header="0.31496062992125984" footer="0.31496062992125984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view="pageBreakPreview" topLeftCell="A6" zoomScale="115" zoomScaleNormal="115" zoomScaleSheetLayoutView="115" zoomScalePageLayoutView="130" workbookViewId="0">
      <selection activeCell="K20" sqref="K20"/>
    </sheetView>
  </sheetViews>
  <sheetFormatPr defaultRowHeight="16.5"/>
  <cols>
    <col min="1" max="1" width="12.75" customWidth="1"/>
    <col min="2" max="2" width="11.25" customWidth="1"/>
    <col min="3" max="3" width="13.5" customWidth="1"/>
    <col min="4" max="7" width="9.25" customWidth="1"/>
    <col min="8" max="8" width="2.375" customWidth="1"/>
    <col min="9" max="10" width="12.5" customWidth="1"/>
    <col min="11" max="11" width="15" customWidth="1"/>
    <col min="12" max="15" width="9.25" customWidth="1"/>
  </cols>
  <sheetData>
    <row r="1" spans="1:16" ht="37.5" customHeight="1">
      <c r="A1" s="14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6" ht="1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7.25" customHeight="1" thickBot="1">
      <c r="A3" s="490" t="s">
        <v>25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</row>
    <row r="4" spans="1:16" ht="18" customHeight="1" thickBot="1">
      <c r="A4" s="585" t="s">
        <v>26</v>
      </c>
      <c r="B4" s="24"/>
      <c r="C4" s="24"/>
      <c r="D4" s="24"/>
      <c r="E4" s="26"/>
      <c r="F4" s="26"/>
      <c r="G4" s="586"/>
      <c r="H4" s="587"/>
      <c r="I4" s="585" t="s">
        <v>27</v>
      </c>
      <c r="J4" s="24"/>
      <c r="K4" s="24"/>
      <c r="L4" s="24"/>
      <c r="M4" s="26"/>
      <c r="N4" s="26"/>
      <c r="O4" s="586"/>
      <c r="P4" s="1"/>
    </row>
    <row r="5" spans="1:16" ht="18" customHeight="1">
      <c r="A5" s="588" t="s">
        <v>307</v>
      </c>
      <c r="B5" s="35"/>
      <c r="C5" s="589"/>
      <c r="D5" s="590" t="str">
        <f>세입예산서!D4</f>
        <v>2020년예산
(A)</v>
      </c>
      <c r="E5" s="591" t="str">
        <f>세입예산서!E4</f>
        <v>2021년예산
(B)</v>
      </c>
      <c r="F5" s="592" t="s">
        <v>314</v>
      </c>
      <c r="G5" s="593"/>
      <c r="H5" s="587"/>
      <c r="I5" s="594"/>
      <c r="J5" s="595"/>
      <c r="K5" s="596"/>
      <c r="L5" s="590" t="str">
        <f>D5</f>
        <v>2020년예산
(A)</v>
      </c>
      <c r="M5" s="591" t="str">
        <f>E5</f>
        <v>2021년예산
(B)</v>
      </c>
      <c r="N5" s="592" t="s">
        <v>317</v>
      </c>
      <c r="O5" s="593"/>
      <c r="P5" s="1"/>
    </row>
    <row r="6" spans="1:16" ht="21" customHeight="1" thickBot="1">
      <c r="A6" s="597" t="s">
        <v>43</v>
      </c>
      <c r="B6" s="598" t="s">
        <v>44</v>
      </c>
      <c r="C6" s="599" t="s">
        <v>45</v>
      </c>
      <c r="D6" s="600"/>
      <c r="E6" s="601"/>
      <c r="F6" s="602" t="s">
        <v>315</v>
      </c>
      <c r="G6" s="603" t="s">
        <v>316</v>
      </c>
      <c r="H6" s="587"/>
      <c r="I6" s="604" t="s">
        <v>43</v>
      </c>
      <c r="J6" s="605" t="s">
        <v>44</v>
      </c>
      <c r="K6" s="606" t="s">
        <v>45</v>
      </c>
      <c r="L6" s="600"/>
      <c r="M6" s="601"/>
      <c r="N6" s="602" t="s">
        <v>318</v>
      </c>
      <c r="O6" s="607" t="s">
        <v>316</v>
      </c>
    </row>
    <row r="7" spans="1:16" ht="15" customHeight="1">
      <c r="A7" s="608" t="s">
        <v>84</v>
      </c>
      <c r="B7" s="609"/>
      <c r="C7" s="610"/>
      <c r="D7" s="611">
        <f>D8+D14+D20+D24+D28+D33</f>
        <v>0</v>
      </c>
      <c r="E7" s="612">
        <f>E8+E11+E14+E20+E24+E28+E33</f>
        <v>273330</v>
      </c>
      <c r="F7" s="613">
        <f t="shared" ref="F7:F19" si="0">E7-D7</f>
        <v>273330</v>
      </c>
      <c r="G7" s="614"/>
      <c r="H7" s="91"/>
      <c r="I7" s="608" t="s">
        <v>84</v>
      </c>
      <c r="J7" s="609"/>
      <c r="K7" s="610"/>
      <c r="L7" s="615">
        <f>L8+L26+L31+L44+L47</f>
        <v>0</v>
      </c>
      <c r="M7" s="616">
        <f>M8+M26+M31+M44+M47</f>
        <v>273330</v>
      </c>
      <c r="N7" s="613">
        <f t="shared" ref="N7:N32" si="1">M7-L7</f>
        <v>273330</v>
      </c>
      <c r="O7" s="617"/>
    </row>
    <row r="8" spans="1:16" ht="15" customHeight="1">
      <c r="A8" s="618" t="str">
        <f>세입예산서!A7</f>
        <v>입소자 부담금 수입</v>
      </c>
      <c r="B8" s="619" t="s">
        <v>309</v>
      </c>
      <c r="C8" s="620"/>
      <c r="D8" s="621">
        <f>D9</f>
        <v>0</v>
      </c>
      <c r="E8" s="622">
        <f>E9</f>
        <v>3000</v>
      </c>
      <c r="F8" s="623">
        <f t="shared" si="0"/>
        <v>3000</v>
      </c>
      <c r="G8" s="624"/>
      <c r="H8" s="91"/>
      <c r="I8" s="618" t="str">
        <f>세출예산서!A7</f>
        <v>사무비</v>
      </c>
      <c r="J8" s="625" t="s">
        <v>71</v>
      </c>
      <c r="K8" s="626"/>
      <c r="L8" s="627">
        <f>L9+L15+L19</f>
        <v>0</v>
      </c>
      <c r="M8" s="628">
        <f>M9+M15+M19</f>
        <v>250485.37000000002</v>
      </c>
      <c r="N8" s="629">
        <f t="shared" si="1"/>
        <v>250485.37000000002</v>
      </c>
      <c r="O8" s="630"/>
    </row>
    <row r="9" spans="1:16" ht="15" customHeight="1">
      <c r="A9" s="631"/>
      <c r="B9" s="632" t="str">
        <f>세입예산서!B8</f>
        <v>입소비용수입</v>
      </c>
      <c r="C9" s="633" t="s">
        <v>311</v>
      </c>
      <c r="D9" s="634">
        <f>SUM(D10)</f>
        <v>0</v>
      </c>
      <c r="E9" s="635">
        <f>SUM(E10)</f>
        <v>3000</v>
      </c>
      <c r="F9" s="636">
        <f t="shared" si="0"/>
        <v>3000</v>
      </c>
      <c r="G9" s="637"/>
      <c r="H9" s="91"/>
      <c r="I9" s="638"/>
      <c r="J9" s="639" t="str">
        <f>세출예산서!B8</f>
        <v>인건비</v>
      </c>
      <c r="K9" s="156" t="s">
        <v>85</v>
      </c>
      <c r="L9" s="640">
        <f>SUM(L10:L14)</f>
        <v>0</v>
      </c>
      <c r="M9" s="641">
        <f>SUM(M10:M14)</f>
        <v>203855.37000000002</v>
      </c>
      <c r="N9" s="642">
        <f t="shared" si="1"/>
        <v>203855.37000000002</v>
      </c>
      <c r="O9" s="643"/>
    </row>
    <row r="10" spans="1:16" ht="15" customHeight="1">
      <c r="A10" s="631"/>
      <c r="B10" s="644"/>
      <c r="C10" s="645" t="str">
        <f>세입예산서!C9</f>
        <v>직업훈련비용수입</v>
      </c>
      <c r="D10" s="646">
        <f>세입예산서!D9</f>
        <v>0</v>
      </c>
      <c r="E10" s="647">
        <f>세입예산서!E9</f>
        <v>3000</v>
      </c>
      <c r="F10" s="648">
        <f t="shared" si="0"/>
        <v>3000</v>
      </c>
      <c r="G10" s="649"/>
      <c r="H10" s="91"/>
      <c r="I10" s="638"/>
      <c r="J10" s="160"/>
      <c r="K10" s="650" t="str">
        <f>세출예산서!C9</f>
        <v>급여</v>
      </c>
      <c r="L10" s="651">
        <f>세출예산서!D9</f>
        <v>0</v>
      </c>
      <c r="M10" s="652">
        <f>세출예산서!E9</f>
        <v>170543.04</v>
      </c>
      <c r="N10" s="653">
        <f t="shared" si="1"/>
        <v>170543.04</v>
      </c>
      <c r="O10" s="654"/>
    </row>
    <row r="11" spans="1:16" ht="15" customHeight="1">
      <c r="A11" s="618" t="str">
        <f>세입예산서!A13</f>
        <v>사업수입</v>
      </c>
      <c r="B11" s="163"/>
      <c r="C11" s="655"/>
      <c r="D11" s="621">
        <f>D12</f>
        <v>0</v>
      </c>
      <c r="E11" s="622">
        <f>E12</f>
        <v>240000</v>
      </c>
      <c r="F11" s="623">
        <f t="shared" si="0"/>
        <v>240000</v>
      </c>
      <c r="G11" s="624"/>
      <c r="H11" s="91"/>
      <c r="I11" s="638"/>
      <c r="J11" s="160"/>
      <c r="K11" s="650" t="str">
        <f>세출예산서!C18</f>
        <v>제수당</v>
      </c>
      <c r="L11" s="651">
        <f>세출예산서!D18</f>
        <v>0</v>
      </c>
      <c r="M11" s="652">
        <f>세출예산서!E18</f>
        <v>0</v>
      </c>
      <c r="N11" s="653">
        <f t="shared" si="1"/>
        <v>0</v>
      </c>
      <c r="O11" s="654"/>
    </row>
    <row r="12" spans="1:16" ht="15" customHeight="1">
      <c r="A12" s="631"/>
      <c r="B12" s="656" t="str">
        <f>세입예산서!B14</f>
        <v>사업수입</v>
      </c>
      <c r="C12" s="656" t="s">
        <v>34</v>
      </c>
      <c r="D12" s="657">
        <f>SUM(D13)</f>
        <v>0</v>
      </c>
      <c r="E12" s="658">
        <f>SUM(E13)</f>
        <v>240000</v>
      </c>
      <c r="F12" s="659">
        <f t="shared" si="0"/>
        <v>240000</v>
      </c>
      <c r="G12" s="660"/>
      <c r="H12" s="91"/>
      <c r="I12" s="638"/>
      <c r="J12" s="160"/>
      <c r="K12" s="650" t="str">
        <f>세출예산서!C40</f>
        <v>퇴직적립금</v>
      </c>
      <c r="L12" s="651">
        <f>세출예산서!D40</f>
        <v>0</v>
      </c>
      <c r="M12" s="652">
        <f>세출예산서!E40</f>
        <v>14211.92</v>
      </c>
      <c r="N12" s="653">
        <f t="shared" si="1"/>
        <v>14211.92</v>
      </c>
      <c r="O12" s="654"/>
    </row>
    <row r="13" spans="1:16" ht="15" customHeight="1">
      <c r="A13" s="631"/>
      <c r="B13" s="160"/>
      <c r="C13" s="661" t="str">
        <f>세입예산서!C15</f>
        <v>사업수입</v>
      </c>
      <c r="D13" s="662">
        <f>세입예산서!D15</f>
        <v>0</v>
      </c>
      <c r="E13" s="663">
        <f>세입예산서!E15</f>
        <v>240000</v>
      </c>
      <c r="F13" s="648">
        <f t="shared" si="0"/>
        <v>240000</v>
      </c>
      <c r="G13" s="649"/>
      <c r="H13" s="91"/>
      <c r="I13" s="638"/>
      <c r="J13" s="160"/>
      <c r="K13" s="650" t="str">
        <f>세출예산서!C47</f>
        <v>사회보험부담금</v>
      </c>
      <c r="L13" s="651">
        <f>세출예산서!D47</f>
        <v>0</v>
      </c>
      <c r="M13" s="652">
        <f>세출예산서!E47</f>
        <v>17720.41</v>
      </c>
      <c r="N13" s="653">
        <f t="shared" si="1"/>
        <v>17720.41</v>
      </c>
      <c r="O13" s="654"/>
    </row>
    <row r="14" spans="1:16" ht="15" customHeight="1">
      <c r="A14" s="664" t="str">
        <f>세입예산서!A19</f>
        <v>보조금수입</v>
      </c>
      <c r="B14" s="163" t="s">
        <v>100</v>
      </c>
      <c r="C14" s="52"/>
      <c r="D14" s="665">
        <f>D15</f>
        <v>0</v>
      </c>
      <c r="E14" s="666">
        <f>E15</f>
        <v>0</v>
      </c>
      <c r="F14" s="623">
        <f t="shared" si="0"/>
        <v>0</v>
      </c>
      <c r="G14" s="624"/>
      <c r="H14" s="91"/>
      <c r="I14" s="631"/>
      <c r="J14" s="160"/>
      <c r="K14" s="650" t="str">
        <f>세출예산서!C62</f>
        <v>기타후생경비</v>
      </c>
      <c r="L14" s="651">
        <f>세출예산서!D62</f>
        <v>0</v>
      </c>
      <c r="M14" s="652">
        <f>세출예산서!E62</f>
        <v>1380</v>
      </c>
      <c r="N14" s="653">
        <f t="shared" si="1"/>
        <v>1380</v>
      </c>
      <c r="O14" s="654"/>
    </row>
    <row r="15" spans="1:16" ht="15" customHeight="1">
      <c r="A15" s="638"/>
      <c r="B15" s="156" t="str">
        <f>세입예산서!B20</f>
        <v>보조금수입</v>
      </c>
      <c r="C15" s="667" t="s">
        <v>101</v>
      </c>
      <c r="D15" s="668">
        <f>SUM(D16:D19)</f>
        <v>0</v>
      </c>
      <c r="E15" s="669">
        <f>SUM(E16:E19)</f>
        <v>0</v>
      </c>
      <c r="F15" s="670">
        <f t="shared" si="0"/>
        <v>0</v>
      </c>
      <c r="G15" s="671"/>
      <c r="H15" s="91"/>
      <c r="I15" s="638"/>
      <c r="J15" s="156" t="str">
        <f>세출예산서!B69</f>
        <v>업무추진비</v>
      </c>
      <c r="K15" s="156" t="s">
        <v>34</v>
      </c>
      <c r="L15" s="672">
        <f>SUM(L16:L18)</f>
        <v>0</v>
      </c>
      <c r="M15" s="673">
        <f>SUM(M16:M18)</f>
        <v>620</v>
      </c>
      <c r="N15" s="674">
        <f t="shared" si="1"/>
        <v>620</v>
      </c>
      <c r="O15" s="675"/>
    </row>
    <row r="16" spans="1:16" ht="15" customHeight="1">
      <c r="A16" s="631"/>
      <c r="B16" s="676"/>
      <c r="C16" s="661" t="str">
        <f>세입예산서!C21</f>
        <v>국고보조금</v>
      </c>
      <c r="D16" s="677">
        <f>세입예산서!D21</f>
        <v>0</v>
      </c>
      <c r="E16" s="678">
        <f>세입예산서!E21</f>
        <v>0</v>
      </c>
      <c r="F16" s="648">
        <f t="shared" si="0"/>
        <v>0</v>
      </c>
      <c r="G16" s="649"/>
      <c r="H16" s="91"/>
      <c r="I16" s="638"/>
      <c r="J16" s="160"/>
      <c r="K16" s="650" t="str">
        <f>세출예산서!C70</f>
        <v>기관운영비</v>
      </c>
      <c r="L16" s="651">
        <f>세출예산서!D70</f>
        <v>0</v>
      </c>
      <c r="M16" s="652">
        <f>세출예산서!E70</f>
        <v>320</v>
      </c>
      <c r="N16" s="679">
        <f t="shared" si="1"/>
        <v>320</v>
      </c>
      <c r="O16" s="680"/>
    </row>
    <row r="17" spans="1:15" ht="15" customHeight="1">
      <c r="A17" s="631"/>
      <c r="B17" s="676"/>
      <c r="C17" s="650" t="str">
        <f>세입예산서!C25</f>
        <v>시도보조금</v>
      </c>
      <c r="D17" s="677">
        <f>세입예산서!D25</f>
        <v>0</v>
      </c>
      <c r="E17" s="678">
        <f>세입예산서!E25</f>
        <v>0</v>
      </c>
      <c r="F17" s="648">
        <f t="shared" si="0"/>
        <v>0</v>
      </c>
      <c r="G17" s="649"/>
      <c r="H17" s="91"/>
      <c r="I17" s="631"/>
      <c r="J17" s="160"/>
      <c r="K17" s="650" t="str">
        <f>세출예산서!C74</f>
        <v>직책보조비</v>
      </c>
      <c r="L17" s="651">
        <f>세출예산서!D74</f>
        <v>0</v>
      </c>
      <c r="M17" s="652">
        <f>세출예산서!E74</f>
        <v>0</v>
      </c>
      <c r="N17" s="679">
        <f t="shared" si="1"/>
        <v>0</v>
      </c>
      <c r="O17" s="680"/>
    </row>
    <row r="18" spans="1:15" ht="17.25" customHeight="1">
      <c r="A18" s="584"/>
      <c r="B18" s="681"/>
      <c r="C18" s="682" t="str">
        <f>세입예산서!C44</f>
        <v>시군구보조금</v>
      </c>
      <c r="D18" s="677">
        <f>세입예산서!D44</f>
        <v>0</v>
      </c>
      <c r="E18" s="678">
        <f>세입예산서!E44</f>
        <v>0</v>
      </c>
      <c r="F18" s="648">
        <f t="shared" si="0"/>
        <v>0</v>
      </c>
      <c r="G18" s="649"/>
      <c r="H18" s="91"/>
      <c r="I18" s="638"/>
      <c r="J18" s="160"/>
      <c r="K18" s="650" t="str">
        <f>세출예산서!C78</f>
        <v>회의비</v>
      </c>
      <c r="L18" s="651">
        <f>세출예산서!D78</f>
        <v>0</v>
      </c>
      <c r="M18" s="652">
        <f>세출예산서!E78</f>
        <v>300</v>
      </c>
      <c r="N18" s="679">
        <f t="shared" si="1"/>
        <v>300</v>
      </c>
      <c r="O18" s="680"/>
    </row>
    <row r="19" spans="1:15" ht="15" customHeight="1">
      <c r="A19" s="584"/>
      <c r="B19" s="581"/>
      <c r="C19" s="683" t="str">
        <f>세입예산서!C60</f>
        <v>기타보조금</v>
      </c>
      <c r="D19" s="684">
        <f>세입예산서!D60</f>
        <v>0</v>
      </c>
      <c r="E19" s="685">
        <f>세입예산서!E60</f>
        <v>0</v>
      </c>
      <c r="F19" s="648">
        <f t="shared" si="0"/>
        <v>0</v>
      </c>
      <c r="G19" s="649"/>
      <c r="H19" s="91"/>
      <c r="I19" s="638"/>
      <c r="J19" s="156" t="str">
        <f>세출예산서!B83</f>
        <v>운영비</v>
      </c>
      <c r="K19" s="156" t="s">
        <v>34</v>
      </c>
      <c r="L19" s="672">
        <f>SUM(L20:L25)</f>
        <v>0</v>
      </c>
      <c r="M19" s="673">
        <f>SUM(M20:M25)</f>
        <v>46010</v>
      </c>
      <c r="N19" s="674">
        <f t="shared" si="1"/>
        <v>46010</v>
      </c>
      <c r="O19" s="675"/>
    </row>
    <row r="20" spans="1:15" ht="15" customHeight="1">
      <c r="A20" s="664" t="str">
        <f>세입예산서!A64</f>
        <v>후원금수입</v>
      </c>
      <c r="B20" s="686" t="s">
        <v>71</v>
      </c>
      <c r="C20" s="655"/>
      <c r="D20" s="621">
        <f>D21</f>
        <v>0</v>
      </c>
      <c r="E20" s="622">
        <f>E21</f>
        <v>2000</v>
      </c>
      <c r="F20" s="623">
        <f t="shared" ref="F20:F27" si="2">E20-D20</f>
        <v>2000</v>
      </c>
      <c r="G20" s="624"/>
      <c r="H20" s="91"/>
      <c r="I20" s="580"/>
      <c r="J20" s="581"/>
      <c r="K20" s="687" t="str">
        <f>세출예산서!C84</f>
        <v>여비</v>
      </c>
      <c r="L20" s="688">
        <f>세출예산서!D84</f>
        <v>0</v>
      </c>
      <c r="M20" s="689">
        <f>세출예산서!E84</f>
        <v>600</v>
      </c>
      <c r="N20" s="679">
        <f t="shared" si="1"/>
        <v>600</v>
      </c>
      <c r="O20" s="690"/>
    </row>
    <row r="21" spans="1:15" ht="15" customHeight="1">
      <c r="A21" s="631"/>
      <c r="B21" s="639" t="str">
        <f>세입예산서!B65</f>
        <v>후원금수입</v>
      </c>
      <c r="C21" s="667" t="s">
        <v>34</v>
      </c>
      <c r="D21" s="668">
        <f>SUM(D22:D23)</f>
        <v>0</v>
      </c>
      <c r="E21" s="669">
        <f>SUM(E22:E23)</f>
        <v>2000</v>
      </c>
      <c r="F21" s="670">
        <f t="shared" si="2"/>
        <v>2000</v>
      </c>
      <c r="G21" s="671"/>
      <c r="H21" s="91"/>
      <c r="I21" s="638"/>
      <c r="J21" s="160"/>
      <c r="K21" s="650" t="str">
        <f>세출예산서!C89</f>
        <v>수용비및수수료</v>
      </c>
      <c r="L21" s="651">
        <f>세출예산서!D89</f>
        <v>0</v>
      </c>
      <c r="M21" s="652">
        <f>세출예산서!E89</f>
        <v>1200</v>
      </c>
      <c r="N21" s="679">
        <f t="shared" si="1"/>
        <v>1200</v>
      </c>
      <c r="O21" s="690"/>
    </row>
    <row r="22" spans="1:15" ht="15" customHeight="1">
      <c r="A22" s="631"/>
      <c r="B22" s="160"/>
      <c r="C22" s="661" t="str">
        <f>세입예산서!C66</f>
        <v>지정후원금</v>
      </c>
      <c r="D22" s="646">
        <f>세입예산서!D66</f>
        <v>0</v>
      </c>
      <c r="E22" s="647">
        <f>세입예산서!E66</f>
        <v>0</v>
      </c>
      <c r="F22" s="648">
        <f t="shared" si="2"/>
        <v>0</v>
      </c>
      <c r="G22" s="649"/>
      <c r="H22" s="91"/>
      <c r="I22" s="638"/>
      <c r="J22" s="160"/>
      <c r="K22" s="650" t="str">
        <f>세출예산서!C96</f>
        <v>공공요금</v>
      </c>
      <c r="L22" s="651">
        <f>세출예산서!D96</f>
        <v>0</v>
      </c>
      <c r="M22" s="652">
        <f>세출예산서!E96</f>
        <v>9360</v>
      </c>
      <c r="N22" s="679">
        <f t="shared" si="1"/>
        <v>9360</v>
      </c>
      <c r="O22" s="690"/>
    </row>
    <row r="23" spans="1:15" ht="15" customHeight="1">
      <c r="A23" s="631"/>
      <c r="B23" s="160"/>
      <c r="C23" s="661" t="str">
        <f>세입예산서!C70</f>
        <v>비지정후원금</v>
      </c>
      <c r="D23" s="646">
        <f>세입예산서!D70</f>
        <v>0</v>
      </c>
      <c r="E23" s="647">
        <f>세입예산서!E70</f>
        <v>2000</v>
      </c>
      <c r="F23" s="648">
        <f t="shared" si="2"/>
        <v>2000</v>
      </c>
      <c r="G23" s="649"/>
      <c r="H23" s="91"/>
      <c r="I23" s="638"/>
      <c r="J23" s="160"/>
      <c r="K23" s="650" t="str">
        <f>세출예산서!C103</f>
        <v>제세공과금</v>
      </c>
      <c r="L23" s="651">
        <f>세출예산서!D103</f>
        <v>0</v>
      </c>
      <c r="M23" s="652">
        <f>세출예산서!E103</f>
        <v>1250</v>
      </c>
      <c r="N23" s="679">
        <f t="shared" si="1"/>
        <v>1250</v>
      </c>
      <c r="O23" s="690"/>
    </row>
    <row r="24" spans="1:15" ht="15" customHeight="1">
      <c r="A24" s="618" t="str">
        <f>세입예산서!A74</f>
        <v>전입금수입</v>
      </c>
      <c r="B24" s="163" t="s">
        <v>71</v>
      </c>
      <c r="C24" s="655"/>
      <c r="D24" s="621">
        <f>D25</f>
        <v>0</v>
      </c>
      <c r="E24" s="622">
        <f>E25</f>
        <v>14000</v>
      </c>
      <c r="F24" s="623">
        <f t="shared" si="2"/>
        <v>14000</v>
      </c>
      <c r="G24" s="624"/>
      <c r="H24" s="91"/>
      <c r="I24" s="638"/>
      <c r="J24" s="160"/>
      <c r="K24" s="691" t="str">
        <f>세출예산서!C110</f>
        <v>차량비</v>
      </c>
      <c r="L24" s="688">
        <f>세출예산서!D110</f>
        <v>0</v>
      </c>
      <c r="M24" s="689">
        <f>세출예산서!E110</f>
        <v>4800</v>
      </c>
      <c r="N24" s="679">
        <f t="shared" si="1"/>
        <v>4800</v>
      </c>
      <c r="O24" s="690"/>
    </row>
    <row r="25" spans="1:15" ht="15" customHeight="1">
      <c r="A25" s="631"/>
      <c r="B25" s="156" t="str">
        <f>세입예산서!B75</f>
        <v>전입금수입</v>
      </c>
      <c r="C25" s="156" t="s">
        <v>57</v>
      </c>
      <c r="D25" s="692">
        <f>SUM(D26:D27)</f>
        <v>0</v>
      </c>
      <c r="E25" s="693">
        <f>SUM(E26:E27)</f>
        <v>14000</v>
      </c>
      <c r="F25" s="670">
        <f t="shared" si="2"/>
        <v>14000</v>
      </c>
      <c r="G25" s="671"/>
      <c r="H25" s="91"/>
      <c r="I25" s="638"/>
      <c r="J25" s="160"/>
      <c r="K25" s="691" t="str">
        <f>세출예산서!C115</f>
        <v>기타운영비</v>
      </c>
      <c r="L25" s="688">
        <f>세출예산서!D115</f>
        <v>0</v>
      </c>
      <c r="M25" s="689">
        <f>세출예산서!E115</f>
        <v>28800</v>
      </c>
      <c r="N25" s="679">
        <f t="shared" si="1"/>
        <v>28800</v>
      </c>
      <c r="O25" s="690"/>
    </row>
    <row r="26" spans="1:15" ht="15" customHeight="1">
      <c r="A26" s="638"/>
      <c r="B26" s="160"/>
      <c r="C26" s="650" t="str">
        <f>세입예산서!C76</f>
        <v>법인전입금</v>
      </c>
      <c r="D26" s="694">
        <f>세입예산서!D76</f>
        <v>0</v>
      </c>
      <c r="E26" s="695">
        <f>세입예산서!E76</f>
        <v>14000</v>
      </c>
      <c r="F26" s="648">
        <f t="shared" si="2"/>
        <v>14000</v>
      </c>
      <c r="G26" s="649"/>
      <c r="H26" s="91"/>
      <c r="I26" s="664" t="str">
        <f>세출예산서!A122</f>
        <v>재산조성비</v>
      </c>
      <c r="J26" s="163" t="s">
        <v>71</v>
      </c>
      <c r="K26" s="52"/>
      <c r="L26" s="696">
        <f>L27</f>
        <v>0</v>
      </c>
      <c r="M26" s="697">
        <f>M27</f>
        <v>4300</v>
      </c>
      <c r="N26" s="698">
        <f t="shared" si="1"/>
        <v>4300</v>
      </c>
      <c r="O26" s="699"/>
    </row>
    <row r="27" spans="1:15" ht="15" customHeight="1">
      <c r="A27" s="582"/>
      <c r="B27" s="583"/>
      <c r="C27" s="700" t="str">
        <f>세입예산서!C80</f>
        <v>법인전입금(후원금)</v>
      </c>
      <c r="D27" s="701">
        <f>세입예산서!D80</f>
        <v>0</v>
      </c>
      <c r="E27" s="702">
        <f>세입예산서!E80</f>
        <v>0</v>
      </c>
      <c r="F27" s="648">
        <f t="shared" si="2"/>
        <v>0</v>
      </c>
      <c r="G27" s="649"/>
      <c r="H27" s="91"/>
      <c r="I27" s="638"/>
      <c r="J27" s="639" t="str">
        <f>세출예산서!B123</f>
        <v>시설비</v>
      </c>
      <c r="K27" s="156" t="s">
        <v>34</v>
      </c>
      <c r="L27" s="672">
        <f>SUM(L28:L30)</f>
        <v>0</v>
      </c>
      <c r="M27" s="673">
        <f>SUM(M28:M30)</f>
        <v>4300</v>
      </c>
      <c r="N27" s="674">
        <f t="shared" si="1"/>
        <v>4300</v>
      </c>
      <c r="O27" s="675"/>
    </row>
    <row r="28" spans="1:15" ht="15" customHeight="1">
      <c r="A28" s="664" t="str">
        <f>세입예산서!A84</f>
        <v>이월금</v>
      </c>
      <c r="B28" s="686" t="s">
        <v>71</v>
      </c>
      <c r="C28" s="703"/>
      <c r="D28" s="665">
        <f>D29</f>
        <v>0</v>
      </c>
      <c r="E28" s="666">
        <f>E29</f>
        <v>0</v>
      </c>
      <c r="F28" s="623">
        <f t="shared" ref="F28:F37" si="3">E28-D28</f>
        <v>0</v>
      </c>
      <c r="G28" s="624"/>
      <c r="H28" s="91"/>
      <c r="I28" s="638"/>
      <c r="J28" s="704"/>
      <c r="K28" s="705" t="str">
        <f>세출예산서!C124</f>
        <v>시설비</v>
      </c>
      <c r="L28" s="706">
        <f>세출예산서!D124</f>
        <v>0</v>
      </c>
      <c r="M28" s="707">
        <f>세출예산서!E124</f>
        <v>0</v>
      </c>
      <c r="N28" s="708">
        <f t="shared" si="1"/>
        <v>0</v>
      </c>
      <c r="O28" s="709"/>
    </row>
    <row r="29" spans="1:15" ht="15" customHeight="1">
      <c r="A29" s="631"/>
      <c r="B29" s="639" t="str">
        <f>세입예산서!B85</f>
        <v>이월금</v>
      </c>
      <c r="C29" s="639" t="s">
        <v>34</v>
      </c>
      <c r="D29" s="668">
        <f>SUM(D30:D32)</f>
        <v>0</v>
      </c>
      <c r="E29" s="669">
        <f>SUM(E30:E32)</f>
        <v>0</v>
      </c>
      <c r="F29" s="670">
        <f t="shared" si="3"/>
        <v>0</v>
      </c>
      <c r="G29" s="671"/>
      <c r="H29" s="91"/>
      <c r="I29" s="638"/>
      <c r="J29" s="160"/>
      <c r="K29" s="650" t="str">
        <f>세출예산서!C128</f>
        <v>자산취득비</v>
      </c>
      <c r="L29" s="651">
        <f>세출예산서!D128</f>
        <v>0</v>
      </c>
      <c r="M29" s="652">
        <f>세출예산서!E128</f>
        <v>2500</v>
      </c>
      <c r="N29" s="708">
        <f t="shared" si="1"/>
        <v>2500</v>
      </c>
      <c r="O29" s="709"/>
    </row>
    <row r="30" spans="1:15" ht="15" customHeight="1">
      <c r="A30" s="631"/>
      <c r="B30" s="160"/>
      <c r="C30" s="691" t="str">
        <f>세입예산서!C86</f>
        <v>전년도이월금</v>
      </c>
      <c r="D30" s="662">
        <f>세입예산서!D86</f>
        <v>0</v>
      </c>
      <c r="E30" s="663">
        <f>세입예산서!E86</f>
        <v>0</v>
      </c>
      <c r="F30" s="648">
        <f t="shared" si="3"/>
        <v>0</v>
      </c>
      <c r="G30" s="649"/>
      <c r="H30" s="91"/>
      <c r="I30" s="638"/>
      <c r="J30" s="160"/>
      <c r="K30" s="650" t="str">
        <f>세출예산서!C133</f>
        <v>시설장비유지비</v>
      </c>
      <c r="L30" s="651">
        <f>세출예산서!D133</f>
        <v>0</v>
      </c>
      <c r="M30" s="652">
        <f>세출예산서!E133</f>
        <v>1800</v>
      </c>
      <c r="N30" s="708">
        <f t="shared" si="1"/>
        <v>1800</v>
      </c>
      <c r="O30" s="709"/>
    </row>
    <row r="31" spans="1:15" ht="15" customHeight="1">
      <c r="A31" s="631"/>
      <c r="B31" s="160"/>
      <c r="C31" s="661" t="str">
        <f>세입예산서!C93</f>
        <v>전년도이월금(후원금)</v>
      </c>
      <c r="D31" s="646">
        <f>세입예산서!D93</f>
        <v>0</v>
      </c>
      <c r="E31" s="647">
        <f>세입예산서!E93</f>
        <v>0</v>
      </c>
      <c r="F31" s="648">
        <f t="shared" si="3"/>
        <v>0</v>
      </c>
      <c r="G31" s="649"/>
      <c r="H31" s="91"/>
      <c r="I31" s="618" t="str">
        <f>세출예산서!A138</f>
        <v>사업비</v>
      </c>
      <c r="J31" s="163" t="s">
        <v>71</v>
      </c>
      <c r="K31" s="52"/>
      <c r="L31" s="710">
        <f>L32+L36+L42</f>
        <v>0</v>
      </c>
      <c r="M31" s="711">
        <f>M32+M36+M42</f>
        <v>17540</v>
      </c>
      <c r="N31" s="698">
        <f t="shared" si="1"/>
        <v>17540</v>
      </c>
      <c r="O31" s="699"/>
    </row>
    <row r="32" spans="1:15" ht="15" customHeight="1">
      <c r="A32" s="584"/>
      <c r="B32" s="581"/>
      <c r="C32" s="650" t="str">
        <f>세입예산서!C97</f>
        <v>기타이월사업비</v>
      </c>
      <c r="D32" s="646">
        <f>세입예산서!D97</f>
        <v>0</v>
      </c>
      <c r="E32" s="647">
        <f>세입예산서!E97</f>
        <v>0</v>
      </c>
      <c r="F32" s="648">
        <f t="shared" si="3"/>
        <v>0</v>
      </c>
      <c r="G32" s="649"/>
      <c r="H32" s="91"/>
      <c r="I32" s="638"/>
      <c r="J32" s="639" t="str">
        <f>세출예산서!B139</f>
        <v>운영비</v>
      </c>
      <c r="K32" s="667" t="s">
        <v>34</v>
      </c>
      <c r="L32" s="672">
        <f>SUM(L33:L35)</f>
        <v>0</v>
      </c>
      <c r="M32" s="673">
        <f>SUM(M33:M35)</f>
        <v>0</v>
      </c>
      <c r="N32" s="674">
        <f t="shared" si="1"/>
        <v>0</v>
      </c>
      <c r="O32" s="675"/>
    </row>
    <row r="33" spans="1:15" ht="15" customHeight="1">
      <c r="A33" s="618" t="str">
        <f>세입예산서!A101</f>
        <v>잡수입</v>
      </c>
      <c r="B33" s="163" t="s">
        <v>71</v>
      </c>
      <c r="C33" s="655"/>
      <c r="D33" s="621">
        <f>D34</f>
        <v>0</v>
      </c>
      <c r="E33" s="622">
        <f>E34</f>
        <v>14330</v>
      </c>
      <c r="F33" s="623">
        <f t="shared" si="3"/>
        <v>14330</v>
      </c>
      <c r="G33" s="624"/>
      <c r="H33" s="91"/>
      <c r="I33" s="638"/>
      <c r="J33" s="160"/>
      <c r="K33" s="691" t="str">
        <f>세출예산서!C140</f>
        <v>피복비</v>
      </c>
      <c r="L33" s="688">
        <f>세출예산서!D140</f>
        <v>0</v>
      </c>
      <c r="M33" s="689">
        <f>세출예산서!E140</f>
        <v>0</v>
      </c>
      <c r="N33" s="679">
        <f t="shared" ref="N33:N50" si="4">M33-L33</f>
        <v>0</v>
      </c>
      <c r="O33" s="680"/>
    </row>
    <row r="34" spans="1:15" ht="15" customHeight="1">
      <c r="A34" s="631"/>
      <c r="B34" s="639" t="str">
        <f>세입예산서!B102</f>
        <v>잡수입</v>
      </c>
      <c r="C34" s="639" t="s">
        <v>34</v>
      </c>
      <c r="D34" s="668">
        <f>SUM(D35:D37)</f>
        <v>0</v>
      </c>
      <c r="E34" s="669">
        <f>SUM(E35:E37)</f>
        <v>14330</v>
      </c>
      <c r="F34" s="670">
        <f t="shared" si="3"/>
        <v>14330</v>
      </c>
      <c r="G34" s="671"/>
      <c r="H34" s="91"/>
      <c r="I34" s="638"/>
      <c r="J34" s="160"/>
      <c r="K34" s="650" t="str">
        <f>세출예산서!C144</f>
        <v>의료비</v>
      </c>
      <c r="L34" s="651">
        <f>세출예산서!D144</f>
        <v>0</v>
      </c>
      <c r="M34" s="652">
        <f>세출예산서!E144</f>
        <v>0</v>
      </c>
      <c r="N34" s="679">
        <f t="shared" si="4"/>
        <v>0</v>
      </c>
      <c r="O34" s="680"/>
    </row>
    <row r="35" spans="1:15" ht="15" customHeight="1">
      <c r="A35" s="631"/>
      <c r="B35" s="160"/>
      <c r="C35" s="712" t="str">
        <f>세입예산서!C103</f>
        <v>불용품매각대</v>
      </c>
      <c r="D35" s="646">
        <f>세입예산서!D103</f>
        <v>0</v>
      </c>
      <c r="E35" s="647">
        <f>세입예산서!E103</f>
        <v>0</v>
      </c>
      <c r="F35" s="648">
        <f t="shared" si="3"/>
        <v>0</v>
      </c>
      <c r="G35" s="649"/>
      <c r="H35" s="91"/>
      <c r="I35" s="638"/>
      <c r="J35" s="160"/>
      <c r="K35" s="650" t="str">
        <f>세출예산서!C149</f>
        <v>특별급식비</v>
      </c>
      <c r="L35" s="651">
        <f>세출예산서!D149</f>
        <v>0</v>
      </c>
      <c r="M35" s="652">
        <f>세출예산서!E149</f>
        <v>0</v>
      </c>
      <c r="N35" s="679">
        <f t="shared" si="4"/>
        <v>0</v>
      </c>
      <c r="O35" s="680"/>
    </row>
    <row r="36" spans="1:15" ht="15" customHeight="1">
      <c r="A36" s="584"/>
      <c r="B36" s="581"/>
      <c r="C36" s="691" t="str">
        <f>세입예산서!C107</f>
        <v>기타예금이자수입</v>
      </c>
      <c r="D36" s="662">
        <f>세입예산서!D107</f>
        <v>0</v>
      </c>
      <c r="E36" s="663">
        <f>세입예산서!E107</f>
        <v>30</v>
      </c>
      <c r="F36" s="648">
        <f t="shared" si="3"/>
        <v>30</v>
      </c>
      <c r="G36" s="649"/>
      <c r="H36" s="91"/>
      <c r="I36" s="638"/>
      <c r="J36" s="156" t="str">
        <f>세출예산서!B154</f>
        <v>사업비</v>
      </c>
      <c r="K36" s="639" t="s">
        <v>34</v>
      </c>
      <c r="L36" s="672">
        <f>SUM(L37:L41)</f>
        <v>0</v>
      </c>
      <c r="M36" s="673">
        <f>SUM(M37:M41)</f>
        <v>17540</v>
      </c>
      <c r="N36" s="674">
        <f t="shared" si="4"/>
        <v>17540</v>
      </c>
      <c r="O36" s="675"/>
    </row>
    <row r="37" spans="1:15" ht="15" customHeight="1" thickBot="1">
      <c r="A37" s="713"/>
      <c r="B37" s="714"/>
      <c r="C37" s="715" t="str">
        <f>세입예산서!C111</f>
        <v>기타잡수입</v>
      </c>
      <c r="D37" s="716">
        <f>세입예산서!D111</f>
        <v>0</v>
      </c>
      <c r="E37" s="717">
        <f>세입예산서!E111</f>
        <v>14300</v>
      </c>
      <c r="F37" s="718">
        <f t="shared" si="3"/>
        <v>14300</v>
      </c>
      <c r="G37" s="719"/>
      <c r="H37" s="90"/>
      <c r="I37" s="638"/>
      <c r="J37" s="160"/>
      <c r="K37" s="650" t="str">
        <f>세출예산서!C155</f>
        <v>직업재활사업비</v>
      </c>
      <c r="L37" s="651">
        <f>세출예산서!D155</f>
        <v>0</v>
      </c>
      <c r="M37" s="652">
        <f>세출예산서!E155</f>
        <v>15600</v>
      </c>
      <c r="N37" s="679">
        <f t="shared" si="4"/>
        <v>15600</v>
      </c>
      <c r="O37" s="680"/>
    </row>
    <row r="38" spans="1:15" ht="15" customHeight="1">
      <c r="A38" s="720"/>
      <c r="B38" s="720"/>
      <c r="C38" s="720"/>
      <c r="D38" s="721"/>
      <c r="E38" s="721"/>
      <c r="F38" s="721"/>
      <c r="G38" s="721"/>
      <c r="H38" s="91"/>
      <c r="I38" s="584"/>
      <c r="J38" s="90"/>
      <c r="K38" s="687" t="str">
        <f>세출예산서!C162</f>
        <v>재료구입사업비</v>
      </c>
      <c r="L38" s="688">
        <f>세출예산서!D162</f>
        <v>0</v>
      </c>
      <c r="M38" s="689">
        <f>세출예산서!E162</f>
        <v>960</v>
      </c>
      <c r="N38" s="679">
        <f t="shared" si="4"/>
        <v>960</v>
      </c>
      <c r="O38" s="680"/>
    </row>
    <row r="39" spans="1:15" ht="15" customHeight="1">
      <c r="A39" s="722"/>
      <c r="B39" s="722"/>
      <c r="C39" s="722"/>
      <c r="D39" s="722"/>
      <c r="E39" s="722"/>
      <c r="F39" s="722"/>
      <c r="G39" s="722"/>
      <c r="H39" s="91"/>
      <c r="I39" s="584"/>
      <c r="J39" s="90"/>
      <c r="K39" s="723" t="str">
        <f>세출예산서!C166</f>
        <v>홍보사업비</v>
      </c>
      <c r="L39" s="651">
        <f>세출예산서!D166</f>
        <v>0</v>
      </c>
      <c r="M39" s="652">
        <f>세출예산서!E166</f>
        <v>200</v>
      </c>
      <c r="N39" s="679">
        <f t="shared" si="4"/>
        <v>200</v>
      </c>
      <c r="O39" s="680"/>
    </row>
    <row r="40" spans="1:15" ht="15" customHeight="1">
      <c r="A40" s="722"/>
      <c r="B40" s="722"/>
      <c r="C40" s="722"/>
      <c r="D40" s="722"/>
      <c r="E40" s="722"/>
      <c r="F40" s="722"/>
      <c r="G40" s="722"/>
      <c r="H40" s="91"/>
      <c r="I40" s="638"/>
      <c r="J40" s="676"/>
      <c r="K40" s="650" t="str">
        <f>세출예산서!C170</f>
        <v>종사자역량강화사업비</v>
      </c>
      <c r="L40" s="651">
        <f>세출예산서!D170</f>
        <v>0</v>
      </c>
      <c r="M40" s="652">
        <f>세출예산서!E170</f>
        <v>300</v>
      </c>
      <c r="N40" s="679">
        <f t="shared" si="4"/>
        <v>300</v>
      </c>
      <c r="O40" s="680"/>
    </row>
    <row r="41" spans="1:15" ht="15" customHeight="1">
      <c r="A41" s="720"/>
      <c r="B41" s="720"/>
      <c r="C41" s="720"/>
      <c r="D41" s="721"/>
      <c r="E41" s="721"/>
      <c r="F41" s="721"/>
      <c r="G41" s="721"/>
      <c r="H41" s="91"/>
      <c r="I41" s="638"/>
      <c r="J41" s="676"/>
      <c r="K41" s="650" t="str">
        <f>세출예산서!C174</f>
        <v>기타사업비</v>
      </c>
      <c r="L41" s="651">
        <f>세출예산서!D174</f>
        <v>0</v>
      </c>
      <c r="M41" s="652">
        <f>세출예산서!E174</f>
        <v>480</v>
      </c>
      <c r="N41" s="679">
        <f t="shared" si="4"/>
        <v>480</v>
      </c>
      <c r="O41" s="680"/>
    </row>
    <row r="42" spans="1:15" ht="15" customHeight="1">
      <c r="A42" s="720"/>
      <c r="B42" s="720"/>
      <c r="C42" s="720"/>
      <c r="D42" s="721"/>
      <c r="E42" s="721"/>
      <c r="F42" s="721"/>
      <c r="G42" s="721"/>
      <c r="H42" s="91"/>
      <c r="I42" s="638"/>
      <c r="J42" s="156" t="str">
        <f>세출예산서!B182</f>
        <v>외부지원사업비</v>
      </c>
      <c r="K42" s="639" t="s">
        <v>34</v>
      </c>
      <c r="L42" s="672">
        <f>SUM(L43)</f>
        <v>0</v>
      </c>
      <c r="M42" s="673">
        <f>SUM(M43)</f>
        <v>0</v>
      </c>
      <c r="N42" s="674">
        <f t="shared" si="4"/>
        <v>0</v>
      </c>
      <c r="O42" s="675"/>
    </row>
    <row r="43" spans="1:15" ht="15" customHeight="1">
      <c r="A43" s="720"/>
      <c r="B43" s="720"/>
      <c r="C43" s="720"/>
      <c r="D43" s="721"/>
      <c r="E43" s="721"/>
      <c r="F43" s="721"/>
      <c r="G43" s="721"/>
      <c r="H43" s="91"/>
      <c r="I43" s="580"/>
      <c r="J43" s="681"/>
      <c r="K43" s="723" t="str">
        <f>세출예산서!C183</f>
        <v>재활프로그램사업비</v>
      </c>
      <c r="L43" s="651">
        <f>세출예산서!D183</f>
        <v>0</v>
      </c>
      <c r="M43" s="652">
        <f>세출예산서!E183</f>
        <v>0</v>
      </c>
      <c r="N43" s="679">
        <f t="shared" si="4"/>
        <v>0</v>
      </c>
      <c r="O43" s="680"/>
    </row>
    <row r="44" spans="1:15" ht="15" customHeight="1">
      <c r="A44" s="720"/>
      <c r="B44" s="720"/>
      <c r="C44" s="720"/>
      <c r="D44" s="721"/>
      <c r="E44" s="721"/>
      <c r="F44" s="721"/>
      <c r="G44" s="721"/>
      <c r="H44" s="91"/>
      <c r="I44" s="664" t="str">
        <f>세출예산서!A187</f>
        <v>잡지출</v>
      </c>
      <c r="J44" s="163" t="s">
        <v>71</v>
      </c>
      <c r="K44" s="52"/>
      <c r="L44" s="696">
        <f>L45</f>
        <v>0</v>
      </c>
      <c r="M44" s="697">
        <f>M45</f>
        <v>504.63</v>
      </c>
      <c r="N44" s="698">
        <f t="shared" si="4"/>
        <v>504.63</v>
      </c>
      <c r="O44" s="699"/>
    </row>
    <row r="45" spans="1:15" ht="15" customHeight="1">
      <c r="A45" s="720"/>
      <c r="B45" s="720"/>
      <c r="C45" s="720"/>
      <c r="D45" s="721"/>
      <c r="E45" s="721"/>
      <c r="F45" s="721"/>
      <c r="G45" s="721"/>
      <c r="H45" s="91"/>
      <c r="I45" s="638"/>
      <c r="J45" s="639" t="str">
        <f>세출예산서!B188</f>
        <v>잡지출</v>
      </c>
      <c r="K45" s="156" t="s">
        <v>34</v>
      </c>
      <c r="L45" s="672">
        <f>SUM(L46)</f>
        <v>0</v>
      </c>
      <c r="M45" s="673">
        <f>SUM(M46)</f>
        <v>504.63</v>
      </c>
      <c r="N45" s="674">
        <f t="shared" si="4"/>
        <v>504.63</v>
      </c>
      <c r="O45" s="675"/>
    </row>
    <row r="46" spans="1:15" ht="15" customHeight="1">
      <c r="A46" s="720"/>
      <c r="B46" s="720"/>
      <c r="C46" s="720"/>
      <c r="D46" s="721"/>
      <c r="E46" s="721"/>
      <c r="F46" s="721"/>
      <c r="G46" s="721"/>
      <c r="H46" s="91"/>
      <c r="I46" s="638"/>
      <c r="J46" s="160"/>
      <c r="K46" s="650" t="str">
        <f>세출예산서!C189</f>
        <v>잡지출</v>
      </c>
      <c r="L46" s="651">
        <f>세출예산서!D189</f>
        <v>0</v>
      </c>
      <c r="M46" s="652">
        <f>세출예산서!E189</f>
        <v>504.63</v>
      </c>
      <c r="N46" s="679">
        <f t="shared" si="4"/>
        <v>504.63</v>
      </c>
      <c r="O46" s="680"/>
    </row>
    <row r="47" spans="1:15" ht="15" customHeight="1">
      <c r="A47" s="720"/>
      <c r="B47" s="720"/>
      <c r="C47" s="720"/>
      <c r="D47" s="721"/>
      <c r="E47" s="721"/>
      <c r="F47" s="721"/>
      <c r="G47" s="721"/>
      <c r="H47" s="91"/>
      <c r="I47" s="664" t="str">
        <f>세출예산서!A193</f>
        <v>예비비 및 기타</v>
      </c>
      <c r="J47" s="163" t="s">
        <v>71</v>
      </c>
      <c r="K47" s="52"/>
      <c r="L47" s="696">
        <f>L48</f>
        <v>0</v>
      </c>
      <c r="M47" s="697">
        <f>M48</f>
        <v>500</v>
      </c>
      <c r="N47" s="698">
        <f t="shared" si="4"/>
        <v>500</v>
      </c>
      <c r="O47" s="699"/>
    </row>
    <row r="48" spans="1:15" ht="15" customHeight="1">
      <c r="A48" s="720"/>
      <c r="B48" s="720"/>
      <c r="C48" s="720"/>
      <c r="D48" s="721"/>
      <c r="E48" s="721"/>
      <c r="F48" s="721"/>
      <c r="G48" s="721"/>
      <c r="H48" s="91"/>
      <c r="I48" s="638"/>
      <c r="J48" s="639" t="str">
        <f>세출예산서!B194</f>
        <v>예비비 및 기타</v>
      </c>
      <c r="K48" s="156" t="s">
        <v>34</v>
      </c>
      <c r="L48" s="672">
        <f>SUM(L49:L50)</f>
        <v>0</v>
      </c>
      <c r="M48" s="673">
        <f>SUM(M49:M50)</f>
        <v>500</v>
      </c>
      <c r="N48" s="674">
        <f t="shared" si="4"/>
        <v>500</v>
      </c>
      <c r="O48" s="675"/>
    </row>
    <row r="49" spans="1:15" ht="15" customHeight="1">
      <c r="A49" s="722"/>
      <c r="B49" s="722"/>
      <c r="C49" s="722"/>
      <c r="D49" s="722"/>
      <c r="E49" s="722"/>
      <c r="F49" s="722"/>
      <c r="G49" s="722"/>
      <c r="H49" s="91"/>
      <c r="I49" s="638"/>
      <c r="J49" s="160"/>
      <c r="K49" s="650" t="str">
        <f>세출예산서!C195</f>
        <v>예비비</v>
      </c>
      <c r="L49" s="651">
        <f>세출예산서!D195</f>
        <v>0</v>
      </c>
      <c r="M49" s="652">
        <f>세출예산서!E195</f>
        <v>500</v>
      </c>
      <c r="N49" s="679">
        <f t="shared" si="4"/>
        <v>500</v>
      </c>
      <c r="O49" s="680"/>
    </row>
    <row r="50" spans="1:15" ht="15" customHeight="1" thickBot="1">
      <c r="A50" s="721"/>
      <c r="B50" s="721"/>
      <c r="C50" s="721"/>
      <c r="D50" s="721"/>
      <c r="E50" s="721"/>
      <c r="F50" s="721"/>
      <c r="G50" s="721"/>
      <c r="H50" s="91"/>
      <c r="I50" s="724"/>
      <c r="J50" s="725"/>
      <c r="K50" s="726" t="str">
        <f>세출예산서!C199</f>
        <v>보조금반환금</v>
      </c>
      <c r="L50" s="727">
        <f>세출예산서!D199</f>
        <v>0</v>
      </c>
      <c r="M50" s="728">
        <f>세출예산서!E199</f>
        <v>0</v>
      </c>
      <c r="N50" s="729">
        <f t="shared" si="4"/>
        <v>0</v>
      </c>
      <c r="O50" s="730"/>
    </row>
    <row r="51" spans="1:15" ht="15" customHeight="1">
      <c r="A51" s="8"/>
      <c r="B51" s="8"/>
      <c r="C51" s="8"/>
      <c r="D51" s="9"/>
      <c r="E51" s="9"/>
      <c r="F51" s="9"/>
      <c r="G51" s="9"/>
      <c r="H51" s="6"/>
    </row>
    <row r="52" spans="1:15" ht="15" customHeight="1">
      <c r="A52" s="9"/>
      <c r="B52" s="9"/>
      <c r="C52" s="9"/>
      <c r="D52" s="9"/>
      <c r="E52" s="9"/>
      <c r="F52" s="9"/>
      <c r="G52" s="9"/>
      <c r="H52" s="6"/>
    </row>
    <row r="53" spans="1:15" ht="15" customHeight="1">
      <c r="A53" s="4"/>
      <c r="B53" s="4"/>
      <c r="C53" s="4"/>
      <c r="D53" s="4"/>
      <c r="E53" s="4"/>
      <c r="F53" s="4"/>
      <c r="G53" s="4"/>
      <c r="H53" s="6"/>
    </row>
    <row r="54" spans="1:15" ht="15" customHeight="1">
      <c r="A54" s="4"/>
      <c r="B54" s="4"/>
      <c r="C54" s="4"/>
      <c r="D54" s="4"/>
      <c r="E54" s="4"/>
      <c r="F54" s="4"/>
      <c r="G54" s="4"/>
      <c r="H54" s="6"/>
    </row>
    <row r="55" spans="1:15" ht="15" customHeight="1">
      <c r="A55" s="4"/>
      <c r="B55" s="4"/>
      <c r="C55" s="4"/>
      <c r="D55" s="4"/>
      <c r="E55" s="4"/>
      <c r="F55" s="4"/>
      <c r="G55" s="4"/>
      <c r="H55" s="6"/>
    </row>
    <row r="56" spans="1:15" ht="15" customHeight="1">
      <c r="A56" s="4"/>
      <c r="B56" s="4"/>
      <c r="C56" s="4"/>
      <c r="D56" s="4"/>
      <c r="E56" s="4"/>
      <c r="F56" s="4"/>
      <c r="G56" s="4"/>
      <c r="H56" s="6"/>
    </row>
    <row r="57" spans="1:15" ht="15" customHeight="1">
      <c r="A57" s="5"/>
      <c r="B57" s="5"/>
      <c r="C57" s="5"/>
      <c r="D57" s="5"/>
      <c r="E57" s="5"/>
      <c r="F57" s="5"/>
      <c r="G57" s="5"/>
      <c r="H57" s="6"/>
    </row>
    <row r="58" spans="1:15" ht="15" customHeight="1">
      <c r="A58" s="5"/>
      <c r="B58" s="5"/>
      <c r="C58" s="5"/>
      <c r="D58" s="5"/>
      <c r="E58" s="5"/>
      <c r="F58" s="5"/>
      <c r="G58" s="5"/>
      <c r="H58" s="6"/>
    </row>
    <row r="59" spans="1:15" ht="15" customHeight="1">
      <c r="H59" s="6"/>
    </row>
    <row r="60" spans="1:15" ht="15" customHeight="1">
      <c r="H60" s="6"/>
    </row>
    <row r="61" spans="1:15" ht="15" customHeight="1">
      <c r="H61" s="6"/>
    </row>
    <row r="62" spans="1:15" ht="15" customHeight="1">
      <c r="H62" s="10"/>
    </row>
    <row r="63" spans="1:15" ht="15" customHeight="1">
      <c r="H63" s="7"/>
    </row>
    <row r="64" spans="1:15" ht="15" customHeight="1">
      <c r="H64" s="2"/>
    </row>
    <row r="65" spans="8:8" ht="15" customHeight="1">
      <c r="H65" s="2"/>
    </row>
    <row r="66" spans="8:8" ht="15" customHeight="1">
      <c r="H66" s="3"/>
    </row>
    <row r="67" spans="8:8" ht="15" customHeight="1"/>
  </sheetData>
  <mergeCells count="16">
    <mergeCell ref="N5:O5"/>
    <mergeCell ref="A1:O1"/>
    <mergeCell ref="A3:O3"/>
    <mergeCell ref="J8:K8"/>
    <mergeCell ref="B8:C8"/>
    <mergeCell ref="A4:F4"/>
    <mergeCell ref="I4:N4"/>
    <mergeCell ref="A7:C7"/>
    <mergeCell ref="I7:K7"/>
    <mergeCell ref="A5:C5"/>
    <mergeCell ref="D5:D6"/>
    <mergeCell ref="E5:E6"/>
    <mergeCell ref="L5:L6"/>
    <mergeCell ref="M5:M6"/>
    <mergeCell ref="F5:G5"/>
    <mergeCell ref="A2:O2"/>
  </mergeCells>
  <phoneticPr fontId="1" type="noConversion"/>
  <pageMargins left="0.47244094488188981" right="0.47244094488188981" top="0.59055118110236227" bottom="0.59055118110236227" header="0.31496062992125984" footer="0.31496062992125984"/>
  <pageSetup paperSize="9" scale="78" fitToHeight="2" orientation="landscape" r:id="rId1"/>
  <colBreaks count="1" manualBreakCount="1">
    <brk id="15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8"/>
  <sheetViews>
    <sheetView view="pageBreakPreview" zoomScale="115" zoomScaleNormal="115" zoomScaleSheetLayoutView="115" zoomScalePageLayoutView="115" workbookViewId="0">
      <pane ySplit="6" topLeftCell="A102" activePane="bottomLeft" state="frozen"/>
      <selection pane="bottomLeft" activeCell="G105" sqref="G105"/>
    </sheetView>
  </sheetViews>
  <sheetFormatPr defaultRowHeight="11.25"/>
  <cols>
    <col min="1" max="1" width="12.5" style="208" customWidth="1"/>
    <col min="2" max="2" width="10" style="208" customWidth="1"/>
    <col min="3" max="3" width="17.625" style="208" customWidth="1"/>
    <col min="4" max="10" width="8.75" style="208" customWidth="1"/>
    <col min="11" max="12" width="10" style="208" customWidth="1"/>
    <col min="13" max="13" width="10" style="209" customWidth="1"/>
    <col min="14" max="14" width="2.5" style="208" customWidth="1"/>
    <col min="15" max="15" width="3.75" style="208" customWidth="1"/>
    <col min="16" max="16" width="4" style="208" customWidth="1"/>
    <col min="17" max="17" width="2.5" style="208" customWidth="1"/>
    <col min="18" max="18" width="4.5" style="208" customWidth="1"/>
    <col min="19" max="19" width="3.75" style="208" customWidth="1"/>
    <col min="20" max="20" width="2.5" style="208" customWidth="1"/>
    <col min="21" max="21" width="3.75" style="208" customWidth="1"/>
    <col min="22" max="22" width="2.5" style="208" customWidth="1"/>
    <col min="23" max="23" width="12.5" style="210" customWidth="1"/>
    <col min="24" max="24" width="12" style="208" bestFit="1" customWidth="1"/>
    <col min="25" max="25" width="13.125" style="208" bestFit="1" customWidth="1"/>
    <col min="26" max="16384" width="9" style="208"/>
  </cols>
  <sheetData>
    <row r="1" spans="1:23" ht="38.25" customHeight="1">
      <c r="A1" s="16" t="s">
        <v>240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1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17.25" customHeight="1" thickBot="1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ht="22.5" customHeight="1">
      <c r="A4" s="19" t="s">
        <v>195</v>
      </c>
      <c r="B4" s="20"/>
      <c r="C4" s="21"/>
      <c r="D4" s="22" t="s">
        <v>192</v>
      </c>
      <c r="E4" s="22" t="s">
        <v>190</v>
      </c>
      <c r="F4" s="23" t="s">
        <v>191</v>
      </c>
      <c r="G4" s="24"/>
      <c r="H4" s="24"/>
      <c r="I4" s="738"/>
      <c r="J4" s="22" t="s">
        <v>46</v>
      </c>
      <c r="K4" s="25" t="s">
        <v>118</v>
      </c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7"/>
    </row>
    <row r="5" spans="1:23" ht="22.5" customHeight="1">
      <c r="A5" s="28" t="s">
        <v>184</v>
      </c>
      <c r="B5" s="29" t="s">
        <v>185</v>
      </c>
      <c r="C5" s="29" t="s">
        <v>186</v>
      </c>
      <c r="D5" s="30"/>
      <c r="E5" s="30"/>
      <c r="F5" s="31" t="s">
        <v>47</v>
      </c>
      <c r="G5" s="31" t="s">
        <v>401</v>
      </c>
      <c r="H5" s="31" t="s">
        <v>347</v>
      </c>
      <c r="I5" s="32" t="s">
        <v>348</v>
      </c>
      <c r="J5" s="33"/>
      <c r="K5" s="34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6"/>
    </row>
    <row r="6" spans="1:23" ht="15" customHeight="1">
      <c r="A6" s="37" t="s">
        <v>32</v>
      </c>
      <c r="B6" s="38"/>
      <c r="C6" s="39"/>
      <c r="D6" s="40">
        <f t="shared" ref="D6:I6" si="0">D7+D13+D19+D64+D74+D84+D101</f>
        <v>0</v>
      </c>
      <c r="E6" s="40">
        <f t="shared" si="0"/>
        <v>273330</v>
      </c>
      <c r="F6" s="40">
        <f t="shared" si="0"/>
        <v>0</v>
      </c>
      <c r="G6" s="41">
        <f>G7+G13+G19+G64+G74+G84+G101</f>
        <v>14000</v>
      </c>
      <c r="H6" s="41">
        <f>H7+H13+H19+H64+H74+H84+H101</f>
        <v>2000</v>
      </c>
      <c r="I6" s="41">
        <f t="shared" si="0"/>
        <v>257330</v>
      </c>
      <c r="J6" s="42">
        <f>E6-D6</f>
        <v>273330</v>
      </c>
      <c r="K6" s="43"/>
      <c r="L6" s="43"/>
      <c r="M6" s="44"/>
      <c r="N6" s="43"/>
      <c r="O6" s="43"/>
      <c r="P6" s="43"/>
      <c r="Q6" s="43"/>
      <c r="R6" s="45"/>
      <c r="S6" s="45"/>
      <c r="T6" s="45"/>
      <c r="U6" s="45"/>
      <c r="V6" s="45"/>
      <c r="W6" s="46"/>
    </row>
    <row r="7" spans="1:23" ht="15" customHeight="1">
      <c r="A7" s="47" t="s">
        <v>222</v>
      </c>
      <c r="B7" s="48" t="s">
        <v>244</v>
      </c>
      <c r="C7" s="49"/>
      <c r="D7" s="50">
        <f t="shared" ref="D7:F8" si="1">D8</f>
        <v>0</v>
      </c>
      <c r="E7" s="50">
        <f t="shared" si="1"/>
        <v>3000</v>
      </c>
      <c r="F7" s="50">
        <f t="shared" si="1"/>
        <v>0</v>
      </c>
      <c r="G7" s="51">
        <f>G8</f>
        <v>0</v>
      </c>
      <c r="H7" s="50">
        <f t="shared" ref="H7" si="2">H8</f>
        <v>0</v>
      </c>
      <c r="I7" s="51">
        <f>I8</f>
        <v>3000</v>
      </c>
      <c r="J7" s="50">
        <f>E7-D7</f>
        <v>3000</v>
      </c>
      <c r="K7" s="52"/>
      <c r="L7" s="52"/>
      <c r="M7" s="53"/>
      <c r="N7" s="54"/>
      <c r="O7" s="54"/>
      <c r="P7" s="54"/>
      <c r="Q7" s="54"/>
      <c r="R7" s="55"/>
      <c r="S7" s="55"/>
      <c r="T7" s="55"/>
      <c r="U7" s="55"/>
      <c r="V7" s="55"/>
      <c r="W7" s="56"/>
    </row>
    <row r="8" spans="1:23" ht="15" customHeight="1">
      <c r="A8" s="57"/>
      <c r="B8" s="58" t="s">
        <v>224</v>
      </c>
      <c r="C8" s="59" t="s">
        <v>194</v>
      </c>
      <c r="D8" s="60">
        <f t="shared" si="1"/>
        <v>0</v>
      </c>
      <c r="E8" s="60">
        <f t="shared" si="1"/>
        <v>3000</v>
      </c>
      <c r="F8" s="60">
        <f t="shared" si="1"/>
        <v>0</v>
      </c>
      <c r="G8" s="61">
        <f>G9</f>
        <v>0</v>
      </c>
      <c r="H8" s="60">
        <f t="shared" ref="H8" si="3">H9</f>
        <v>0</v>
      </c>
      <c r="I8" s="61">
        <f>I9</f>
        <v>3000</v>
      </c>
      <c r="J8" s="60">
        <f>E8-D8</f>
        <v>3000</v>
      </c>
      <c r="K8" s="59"/>
      <c r="L8" s="59"/>
      <c r="M8" s="62"/>
      <c r="N8" s="63"/>
      <c r="O8" s="63"/>
      <c r="P8" s="63"/>
      <c r="Q8" s="63"/>
      <c r="R8" s="64"/>
      <c r="S8" s="64"/>
      <c r="T8" s="64"/>
      <c r="U8" s="64"/>
      <c r="V8" s="64"/>
      <c r="W8" s="65"/>
    </row>
    <row r="9" spans="1:23" ht="15" customHeight="1">
      <c r="A9" s="57"/>
      <c r="B9" s="66"/>
      <c r="C9" s="67" t="s">
        <v>377</v>
      </c>
      <c r="D9" s="68">
        <v>0</v>
      </c>
      <c r="E9" s="69">
        <f>SUM(F9:I9)</f>
        <v>3000</v>
      </c>
      <c r="F9" s="68">
        <v>0</v>
      </c>
      <c r="G9" s="70">
        <f>Y12/1000</f>
        <v>0</v>
      </c>
      <c r="H9" s="68">
        <f>X12/1000</f>
        <v>0</v>
      </c>
      <c r="I9" s="70">
        <f>W12/1000</f>
        <v>3000</v>
      </c>
      <c r="J9" s="71">
        <f>E9-D9</f>
        <v>3000</v>
      </c>
      <c r="K9" s="72"/>
      <c r="L9" s="72"/>
      <c r="M9" s="73"/>
      <c r="N9" s="74"/>
      <c r="O9" s="74"/>
      <c r="P9" s="74"/>
      <c r="Q9" s="74"/>
      <c r="R9" s="75"/>
      <c r="S9" s="75"/>
      <c r="T9" s="75"/>
      <c r="U9" s="75"/>
      <c r="V9" s="75"/>
      <c r="W9" s="76"/>
    </row>
    <row r="10" spans="1:23" ht="15" customHeight="1">
      <c r="A10" s="57"/>
      <c r="B10" s="66"/>
      <c r="C10" s="66"/>
      <c r="D10" s="77"/>
      <c r="E10" s="77"/>
      <c r="F10" s="77"/>
      <c r="G10" s="77"/>
      <c r="H10" s="77"/>
      <c r="I10" s="78"/>
      <c r="J10" s="77"/>
      <c r="K10" s="79" t="s">
        <v>376</v>
      </c>
      <c r="L10" s="80"/>
      <c r="M10" s="81"/>
      <c r="N10" s="82"/>
      <c r="O10" s="82"/>
      <c r="P10" s="82"/>
      <c r="Q10" s="82"/>
      <c r="R10" s="83"/>
      <c r="S10" s="83"/>
      <c r="T10" s="83"/>
      <c r="U10" s="83"/>
      <c r="V10" s="83"/>
      <c r="W10" s="84"/>
    </row>
    <row r="11" spans="1:23" ht="15" customHeight="1">
      <c r="A11" s="57"/>
      <c r="B11" s="85"/>
      <c r="C11" s="66"/>
      <c r="D11" s="86"/>
      <c r="E11" s="86"/>
      <c r="F11" s="86"/>
      <c r="G11" s="86"/>
      <c r="H11" s="86"/>
      <c r="I11" s="87"/>
      <c r="J11" s="86"/>
      <c r="K11" s="88" t="s">
        <v>196</v>
      </c>
      <c r="L11" s="88"/>
      <c r="M11" s="89">
        <v>50000</v>
      </c>
      <c r="N11" s="90" t="s">
        <v>197</v>
      </c>
      <c r="O11" s="90">
        <v>5</v>
      </c>
      <c r="P11" s="90" t="s">
        <v>199</v>
      </c>
      <c r="Q11" s="90" t="s">
        <v>197</v>
      </c>
      <c r="R11" s="91">
        <v>12</v>
      </c>
      <c r="S11" s="91" t="s">
        <v>200</v>
      </c>
      <c r="T11" s="91"/>
      <c r="U11" s="91"/>
      <c r="V11" s="92" t="s">
        <v>201</v>
      </c>
      <c r="W11" s="93">
        <f>M11*O11*R11</f>
        <v>3000000</v>
      </c>
    </row>
    <row r="12" spans="1:23" ht="15" customHeight="1">
      <c r="A12" s="94"/>
      <c r="B12" s="85"/>
      <c r="C12" s="95"/>
      <c r="D12" s="86"/>
      <c r="E12" s="86"/>
      <c r="F12" s="86"/>
      <c r="G12" s="86"/>
      <c r="H12" s="86"/>
      <c r="I12" s="87"/>
      <c r="J12" s="96"/>
      <c r="K12" s="97"/>
      <c r="L12" s="88"/>
      <c r="M12" s="89"/>
      <c r="N12" s="98"/>
      <c r="O12" s="90"/>
      <c r="P12" s="90"/>
      <c r="Q12" s="98"/>
      <c r="R12" s="91"/>
      <c r="S12" s="99" t="s">
        <v>202</v>
      </c>
      <c r="T12" s="99"/>
      <c r="U12" s="99"/>
      <c r="V12" s="99"/>
      <c r="W12" s="100">
        <f>W11</f>
        <v>3000000</v>
      </c>
    </row>
    <row r="13" spans="1:23" ht="15" customHeight="1">
      <c r="A13" s="101" t="s">
        <v>119</v>
      </c>
      <c r="B13" s="48" t="s">
        <v>244</v>
      </c>
      <c r="C13" s="49"/>
      <c r="D13" s="50">
        <f t="shared" ref="D13:F14" si="4">D14</f>
        <v>0</v>
      </c>
      <c r="E13" s="50">
        <f t="shared" si="4"/>
        <v>240000</v>
      </c>
      <c r="F13" s="50">
        <f t="shared" si="4"/>
        <v>0</v>
      </c>
      <c r="G13" s="51">
        <f>G14</f>
        <v>0</v>
      </c>
      <c r="H13" s="50">
        <f t="shared" ref="H13" si="5">H14</f>
        <v>0</v>
      </c>
      <c r="I13" s="51">
        <f>I14</f>
        <v>240000</v>
      </c>
      <c r="J13" s="50">
        <f>E13-D13</f>
        <v>240000</v>
      </c>
      <c r="K13" s="52"/>
      <c r="L13" s="52"/>
      <c r="M13" s="53"/>
      <c r="N13" s="54"/>
      <c r="O13" s="54"/>
      <c r="P13" s="54"/>
      <c r="Q13" s="54"/>
      <c r="R13" s="55"/>
      <c r="S13" s="55"/>
      <c r="T13" s="55"/>
      <c r="U13" s="55"/>
      <c r="V13" s="55"/>
      <c r="W13" s="56"/>
    </row>
    <row r="14" spans="1:23" ht="15" customHeight="1">
      <c r="A14" s="102"/>
      <c r="B14" s="58" t="s">
        <v>119</v>
      </c>
      <c r="C14" s="59" t="s">
        <v>194</v>
      </c>
      <c r="D14" s="60">
        <f t="shared" si="4"/>
        <v>0</v>
      </c>
      <c r="E14" s="60">
        <f t="shared" si="4"/>
        <v>240000</v>
      </c>
      <c r="F14" s="60">
        <f t="shared" si="4"/>
        <v>0</v>
      </c>
      <c r="G14" s="61">
        <f>G15</f>
        <v>0</v>
      </c>
      <c r="H14" s="60">
        <f t="shared" ref="H14" si="6">H15</f>
        <v>0</v>
      </c>
      <c r="I14" s="61">
        <f>I15</f>
        <v>240000</v>
      </c>
      <c r="J14" s="60">
        <f>E14-D14</f>
        <v>240000</v>
      </c>
      <c r="K14" s="59"/>
      <c r="L14" s="59"/>
      <c r="M14" s="62"/>
      <c r="N14" s="63"/>
      <c r="O14" s="63"/>
      <c r="P14" s="63"/>
      <c r="Q14" s="63"/>
      <c r="R14" s="64"/>
      <c r="S14" s="64"/>
      <c r="T14" s="64"/>
      <c r="U14" s="64"/>
      <c r="V14" s="64"/>
      <c r="W14" s="65"/>
    </row>
    <row r="15" spans="1:23" ht="15" customHeight="1">
      <c r="A15" s="102"/>
      <c r="B15" s="66"/>
      <c r="C15" s="103" t="s">
        <v>349</v>
      </c>
      <c r="D15" s="69">
        <v>0</v>
      </c>
      <c r="E15" s="69">
        <f>SUM(F15:I15)</f>
        <v>240000</v>
      </c>
      <c r="F15" s="104">
        <v>0</v>
      </c>
      <c r="G15" s="105">
        <f>Y18/1000</f>
        <v>0</v>
      </c>
      <c r="H15" s="104">
        <f>X18/1000</f>
        <v>0</v>
      </c>
      <c r="I15" s="105">
        <f>W18/1000</f>
        <v>240000</v>
      </c>
      <c r="J15" s="71">
        <f>E15-D15</f>
        <v>240000</v>
      </c>
      <c r="K15" s="106"/>
      <c r="L15" s="106"/>
      <c r="M15" s="107"/>
      <c r="N15" s="108"/>
      <c r="O15" s="108"/>
      <c r="P15" s="108"/>
      <c r="Q15" s="108"/>
      <c r="R15" s="109"/>
      <c r="S15" s="109"/>
      <c r="T15" s="109"/>
      <c r="U15" s="109"/>
      <c r="V15" s="109"/>
      <c r="W15" s="110"/>
    </row>
    <row r="16" spans="1:23" ht="15" customHeight="1">
      <c r="A16" s="102"/>
      <c r="B16" s="66"/>
      <c r="C16" s="111"/>
      <c r="D16" s="112"/>
      <c r="E16" s="113"/>
      <c r="F16" s="112"/>
      <c r="G16" s="112"/>
      <c r="H16" s="115"/>
      <c r="I16" s="114"/>
      <c r="J16" s="115"/>
      <c r="K16" s="79" t="s">
        <v>379</v>
      </c>
      <c r="L16" s="80"/>
      <c r="M16" s="116"/>
      <c r="N16" s="116"/>
      <c r="O16" s="116"/>
      <c r="P16" s="82"/>
      <c r="Q16" s="82"/>
      <c r="R16" s="83"/>
      <c r="S16" s="83"/>
      <c r="T16" s="83"/>
      <c r="U16" s="83"/>
      <c r="V16" s="83"/>
      <c r="W16" s="84"/>
    </row>
    <row r="17" spans="1:25" ht="15" customHeight="1">
      <c r="A17" s="102"/>
      <c r="B17" s="66"/>
      <c r="C17" s="111"/>
      <c r="D17" s="117"/>
      <c r="E17" s="118"/>
      <c r="F17" s="117"/>
      <c r="G17" s="117"/>
      <c r="H17" s="117"/>
      <c r="I17" s="118"/>
      <c r="J17" s="117"/>
      <c r="K17" s="88" t="s">
        <v>378</v>
      </c>
      <c r="L17" s="88"/>
      <c r="M17" s="119">
        <v>20000000</v>
      </c>
      <c r="N17" s="120"/>
      <c r="O17" s="120"/>
      <c r="P17" s="121"/>
      <c r="Q17" s="121" t="s">
        <v>197</v>
      </c>
      <c r="R17" s="91">
        <v>12</v>
      </c>
      <c r="S17" s="91" t="s">
        <v>200</v>
      </c>
      <c r="T17" s="91"/>
      <c r="U17" s="91"/>
      <c r="V17" s="91" t="s">
        <v>121</v>
      </c>
      <c r="W17" s="93">
        <f>M17*R17</f>
        <v>240000000</v>
      </c>
    </row>
    <row r="18" spans="1:25" ht="15" customHeight="1">
      <c r="A18" s="102"/>
      <c r="B18" s="66"/>
      <c r="C18" s="111"/>
      <c r="D18" s="117"/>
      <c r="E18" s="118"/>
      <c r="F18" s="117"/>
      <c r="G18" s="122"/>
      <c r="H18" s="122"/>
      <c r="I18" s="118"/>
      <c r="J18" s="117"/>
      <c r="K18" s="88"/>
      <c r="L18" s="88"/>
      <c r="M18" s="119"/>
      <c r="N18" s="120"/>
      <c r="O18" s="120"/>
      <c r="P18" s="123"/>
      <c r="Q18" s="123"/>
      <c r="R18" s="123"/>
      <c r="S18" s="124" t="s">
        <v>202</v>
      </c>
      <c r="T18" s="124"/>
      <c r="U18" s="124"/>
      <c r="V18" s="124"/>
      <c r="W18" s="125">
        <f>SUM(W17)</f>
        <v>240000000</v>
      </c>
    </row>
    <row r="19" spans="1:25" ht="15" customHeight="1">
      <c r="A19" s="101" t="s">
        <v>120</v>
      </c>
      <c r="B19" s="48" t="s">
        <v>244</v>
      </c>
      <c r="C19" s="49"/>
      <c r="D19" s="126">
        <f>D20</f>
        <v>0</v>
      </c>
      <c r="E19" s="126">
        <f>E20</f>
        <v>0</v>
      </c>
      <c r="F19" s="126">
        <f>F20</f>
        <v>0</v>
      </c>
      <c r="G19" s="127">
        <f>G20</f>
        <v>0</v>
      </c>
      <c r="H19" s="126">
        <f t="shared" ref="H19" si="7">H20</f>
        <v>0</v>
      </c>
      <c r="I19" s="127">
        <f>I20</f>
        <v>0</v>
      </c>
      <c r="J19" s="50">
        <f>E19-D19</f>
        <v>0</v>
      </c>
      <c r="K19" s="52"/>
      <c r="L19" s="52"/>
      <c r="M19" s="53"/>
      <c r="N19" s="54"/>
      <c r="O19" s="54"/>
      <c r="P19" s="54"/>
      <c r="Q19" s="54"/>
      <c r="R19" s="55"/>
      <c r="S19" s="55"/>
      <c r="T19" s="55"/>
      <c r="U19" s="55"/>
      <c r="V19" s="55"/>
      <c r="W19" s="56"/>
    </row>
    <row r="20" spans="1:25" ht="15" customHeight="1">
      <c r="A20" s="102"/>
      <c r="B20" s="58" t="s">
        <v>120</v>
      </c>
      <c r="C20" s="59" t="s">
        <v>194</v>
      </c>
      <c r="D20" s="60">
        <f>D21+D25+D44+D60</f>
        <v>0</v>
      </c>
      <c r="E20" s="60">
        <f>E21+E25+E44+E60</f>
        <v>0</v>
      </c>
      <c r="F20" s="60">
        <f t="shared" ref="F20" si="8">F21+F25+F44+F60</f>
        <v>0</v>
      </c>
      <c r="G20" s="61">
        <f>G21+G25+G44+G60</f>
        <v>0</v>
      </c>
      <c r="H20" s="60">
        <f t="shared" ref="H20" si="9">H21+H25+H44+H60</f>
        <v>0</v>
      </c>
      <c r="I20" s="61">
        <f>I21+I25+I44+I60</f>
        <v>0</v>
      </c>
      <c r="J20" s="60">
        <f>E20-D20</f>
        <v>0</v>
      </c>
      <c r="K20" s="59"/>
      <c r="L20" s="59"/>
      <c r="M20" s="62"/>
      <c r="N20" s="63"/>
      <c r="O20" s="63"/>
      <c r="P20" s="63"/>
      <c r="Q20" s="63"/>
      <c r="R20" s="64"/>
      <c r="S20" s="64"/>
      <c r="T20" s="64"/>
      <c r="U20" s="64"/>
      <c r="V20" s="64"/>
      <c r="W20" s="65"/>
    </row>
    <row r="21" spans="1:25" ht="15" customHeight="1">
      <c r="A21" s="102"/>
      <c r="B21" s="66"/>
      <c r="C21" s="128" t="s">
        <v>331</v>
      </c>
      <c r="D21" s="71">
        <v>0</v>
      </c>
      <c r="E21" s="71">
        <f>SUM(F21:I21)</f>
        <v>0</v>
      </c>
      <c r="F21" s="71">
        <f>W24/1000</f>
        <v>0</v>
      </c>
      <c r="G21" s="129">
        <v>0</v>
      </c>
      <c r="H21" s="71">
        <v>0</v>
      </c>
      <c r="I21" s="743">
        <v>0</v>
      </c>
      <c r="J21" s="71">
        <f>E21-D21</f>
        <v>0</v>
      </c>
      <c r="K21" s="130"/>
      <c r="L21" s="130"/>
      <c r="M21" s="131"/>
      <c r="N21" s="132"/>
      <c r="O21" s="132"/>
      <c r="P21" s="132"/>
      <c r="Q21" s="132"/>
      <c r="R21" s="133"/>
      <c r="S21" s="133"/>
      <c r="T21" s="133"/>
      <c r="U21" s="133"/>
      <c r="V21" s="133"/>
      <c r="W21" s="134"/>
    </row>
    <row r="22" spans="1:25" ht="15" customHeight="1">
      <c r="A22" s="102"/>
      <c r="B22" s="85"/>
      <c r="C22" s="135"/>
      <c r="D22" s="117"/>
      <c r="E22" s="118"/>
      <c r="F22" s="117"/>
      <c r="G22" s="117"/>
      <c r="H22" s="115"/>
      <c r="I22" s="118"/>
      <c r="J22" s="117"/>
      <c r="K22" s="136" t="s">
        <v>226</v>
      </c>
      <c r="L22" s="88"/>
      <c r="M22" s="116"/>
      <c r="N22" s="116"/>
      <c r="O22" s="116"/>
      <c r="P22" s="82"/>
      <c r="Q22" s="82"/>
      <c r="R22" s="83"/>
      <c r="S22" s="83"/>
      <c r="T22" s="83"/>
      <c r="U22" s="83"/>
      <c r="V22" s="83"/>
      <c r="W22" s="84"/>
    </row>
    <row r="23" spans="1:25" ht="15" customHeight="1">
      <c r="A23" s="102"/>
      <c r="B23" s="85"/>
      <c r="C23" s="135"/>
      <c r="D23" s="117"/>
      <c r="E23" s="118"/>
      <c r="F23" s="117"/>
      <c r="G23" s="117"/>
      <c r="H23" s="117"/>
      <c r="I23" s="118"/>
      <c r="J23" s="117"/>
      <c r="K23" s="88" t="s">
        <v>99</v>
      </c>
      <c r="L23" s="88"/>
      <c r="M23" s="119">
        <v>0</v>
      </c>
      <c r="N23" s="120"/>
      <c r="O23" s="120"/>
      <c r="P23" s="121"/>
      <c r="Q23" s="121" t="s">
        <v>197</v>
      </c>
      <c r="R23" s="91"/>
      <c r="S23" s="91"/>
      <c r="T23" s="91"/>
      <c r="U23" s="137">
        <v>0.5</v>
      </c>
      <c r="V23" s="91" t="s">
        <v>121</v>
      </c>
      <c r="W23" s="93">
        <f>M23*U23</f>
        <v>0</v>
      </c>
    </row>
    <row r="24" spans="1:25" ht="15" customHeight="1">
      <c r="A24" s="102"/>
      <c r="B24" s="85"/>
      <c r="C24" s="135"/>
      <c r="D24" s="117"/>
      <c r="E24" s="118"/>
      <c r="F24" s="117"/>
      <c r="G24" s="117"/>
      <c r="H24" s="117"/>
      <c r="I24" s="118"/>
      <c r="J24" s="117"/>
      <c r="K24" s="88"/>
      <c r="L24" s="88"/>
      <c r="M24" s="119"/>
      <c r="N24" s="120"/>
      <c r="O24" s="120"/>
      <c r="P24" s="123"/>
      <c r="Q24" s="123"/>
      <c r="R24" s="123"/>
      <c r="S24" s="124" t="s">
        <v>202</v>
      </c>
      <c r="T24" s="124"/>
      <c r="U24" s="124"/>
      <c r="V24" s="124"/>
      <c r="W24" s="125">
        <f>SUM(W23)</f>
        <v>0</v>
      </c>
    </row>
    <row r="25" spans="1:25" ht="15" customHeight="1">
      <c r="A25" s="102"/>
      <c r="B25" s="85"/>
      <c r="C25" s="128" t="s">
        <v>245</v>
      </c>
      <c r="D25" s="69">
        <v>0</v>
      </c>
      <c r="E25" s="69">
        <f>SUM(F25:I25)</f>
        <v>0</v>
      </c>
      <c r="F25" s="69">
        <f>(W30+W37+W40+W43)/1000</f>
        <v>0</v>
      </c>
      <c r="G25" s="138">
        <v>0</v>
      </c>
      <c r="H25" s="71">
        <v>0</v>
      </c>
      <c r="I25" s="743">
        <v>0</v>
      </c>
      <c r="J25" s="71">
        <f>E25-D25</f>
        <v>0</v>
      </c>
      <c r="K25" s="139"/>
      <c r="L25" s="139"/>
      <c r="M25" s="140"/>
      <c r="N25" s="141"/>
      <c r="O25" s="141"/>
      <c r="P25" s="141"/>
      <c r="Q25" s="141"/>
      <c r="R25" s="142"/>
      <c r="S25" s="142"/>
      <c r="T25" s="142"/>
      <c r="U25" s="142"/>
      <c r="V25" s="142"/>
      <c r="W25" s="143"/>
    </row>
    <row r="26" spans="1:25" ht="15" customHeight="1">
      <c r="A26" s="102"/>
      <c r="B26" s="66"/>
      <c r="C26" s="171"/>
      <c r="D26" s="115"/>
      <c r="E26" s="113"/>
      <c r="F26" s="115"/>
      <c r="G26" s="115"/>
      <c r="H26" s="115"/>
      <c r="I26" s="113"/>
      <c r="J26" s="115"/>
      <c r="K26" s="79" t="s">
        <v>233</v>
      </c>
      <c r="L26" s="80"/>
      <c r="M26" s="116"/>
      <c r="N26" s="116"/>
      <c r="O26" s="116"/>
      <c r="P26" s="82"/>
      <c r="Q26" s="82"/>
      <c r="R26" s="83"/>
      <c r="S26" s="83"/>
      <c r="T26" s="83"/>
      <c r="U26" s="83"/>
      <c r="V26" s="83"/>
      <c r="W26" s="84"/>
    </row>
    <row r="27" spans="1:25" ht="15" customHeight="1">
      <c r="A27" s="102"/>
      <c r="B27" s="66"/>
      <c r="C27" s="171"/>
      <c r="D27" s="117"/>
      <c r="E27" s="118"/>
      <c r="F27" s="117"/>
      <c r="G27" s="117"/>
      <c r="H27" s="117"/>
      <c r="I27" s="118"/>
      <c r="J27" s="117"/>
      <c r="K27" s="88" t="s">
        <v>203</v>
      </c>
      <c r="L27" s="88"/>
      <c r="M27" s="119">
        <v>0</v>
      </c>
      <c r="N27" s="120"/>
      <c r="O27" s="120"/>
      <c r="P27" s="121"/>
      <c r="Q27" s="121" t="s">
        <v>197</v>
      </c>
      <c r="R27" s="91"/>
      <c r="S27" s="91"/>
      <c r="T27" s="91"/>
      <c r="U27" s="137">
        <v>0.1</v>
      </c>
      <c r="V27" s="91" t="s">
        <v>121</v>
      </c>
      <c r="W27" s="93">
        <f>M27*U27</f>
        <v>0</v>
      </c>
    </row>
    <row r="28" spans="1:25" ht="15" customHeight="1">
      <c r="A28" s="102"/>
      <c r="B28" s="66"/>
      <c r="C28" s="171"/>
      <c r="D28" s="117"/>
      <c r="E28" s="118"/>
      <c r="F28" s="117"/>
      <c r="G28" s="117"/>
      <c r="H28" s="117"/>
      <c r="I28" s="118"/>
      <c r="J28" s="117"/>
      <c r="K28" s="88" t="s">
        <v>204</v>
      </c>
      <c r="L28" s="88"/>
      <c r="M28" s="119">
        <v>0</v>
      </c>
      <c r="N28" s="120"/>
      <c r="O28" s="120"/>
      <c r="P28" s="121"/>
      <c r="Q28" s="121" t="s">
        <v>197</v>
      </c>
      <c r="R28" s="91"/>
      <c r="S28" s="91"/>
      <c r="T28" s="91"/>
      <c r="U28" s="137">
        <v>0.1</v>
      </c>
      <c r="V28" s="91" t="s">
        <v>121</v>
      </c>
      <c r="W28" s="93">
        <f>M28*U28</f>
        <v>0</v>
      </c>
      <c r="X28" s="209"/>
    </row>
    <row r="29" spans="1:25" ht="15" customHeight="1">
      <c r="A29" s="102"/>
      <c r="B29" s="66"/>
      <c r="C29" s="171"/>
      <c r="D29" s="117"/>
      <c r="E29" s="118"/>
      <c r="F29" s="117"/>
      <c r="G29" s="117"/>
      <c r="H29" s="117"/>
      <c r="I29" s="118"/>
      <c r="J29" s="117"/>
      <c r="K29" s="88" t="s">
        <v>205</v>
      </c>
      <c r="L29" s="88"/>
      <c r="M29" s="119">
        <v>0</v>
      </c>
      <c r="N29" s="120"/>
      <c r="O29" s="120"/>
      <c r="P29" s="121"/>
      <c r="Q29" s="121" t="s">
        <v>197</v>
      </c>
      <c r="R29" s="91"/>
      <c r="S29" s="91"/>
      <c r="T29" s="91"/>
      <c r="U29" s="137">
        <v>0.1</v>
      </c>
      <c r="V29" s="91" t="s">
        <v>121</v>
      </c>
      <c r="W29" s="93">
        <f>M29*U29</f>
        <v>0</v>
      </c>
      <c r="Y29" s="732"/>
    </row>
    <row r="30" spans="1:25" ht="15" customHeight="1">
      <c r="A30" s="102"/>
      <c r="B30" s="66"/>
      <c r="C30" s="135"/>
      <c r="D30" s="117"/>
      <c r="E30" s="118"/>
      <c r="F30" s="117"/>
      <c r="G30" s="117"/>
      <c r="H30" s="117"/>
      <c r="I30" s="118"/>
      <c r="J30" s="117"/>
      <c r="K30" s="146"/>
      <c r="L30" s="146"/>
      <c r="M30" s="147"/>
      <c r="N30" s="121"/>
      <c r="O30" s="121"/>
      <c r="P30" s="120"/>
      <c r="Q30" s="120"/>
      <c r="R30" s="120"/>
      <c r="S30" s="124" t="s">
        <v>202</v>
      </c>
      <c r="T30" s="124"/>
      <c r="U30" s="124"/>
      <c r="V30" s="124"/>
      <c r="W30" s="125">
        <f>SUM(W27:W29)</f>
        <v>0</v>
      </c>
      <c r="Y30" s="733"/>
    </row>
    <row r="31" spans="1:25" ht="15" customHeight="1">
      <c r="A31" s="102"/>
      <c r="B31" s="66"/>
      <c r="C31" s="171"/>
      <c r="D31" s="117"/>
      <c r="E31" s="118"/>
      <c r="F31" s="117"/>
      <c r="G31" s="117"/>
      <c r="H31" s="117"/>
      <c r="I31" s="118"/>
      <c r="J31" s="117"/>
      <c r="K31" s="136" t="s">
        <v>219</v>
      </c>
      <c r="L31" s="88"/>
      <c r="M31" s="148"/>
      <c r="N31" s="148"/>
      <c r="O31" s="148"/>
      <c r="P31" s="121"/>
      <c r="Q31" s="121"/>
      <c r="R31" s="149"/>
      <c r="S31" s="149"/>
      <c r="T31" s="149"/>
      <c r="U31" s="149"/>
      <c r="V31" s="149"/>
      <c r="W31" s="150"/>
      <c r="Y31" s="733"/>
    </row>
    <row r="32" spans="1:25" ht="15" customHeight="1">
      <c r="A32" s="102"/>
      <c r="B32" s="66"/>
      <c r="C32" s="171"/>
      <c r="D32" s="117"/>
      <c r="E32" s="118"/>
      <c r="F32" s="117"/>
      <c r="G32" s="117"/>
      <c r="H32" s="117"/>
      <c r="I32" s="118"/>
      <c r="J32" s="117"/>
      <c r="K32" s="88" t="s">
        <v>234</v>
      </c>
      <c r="L32" s="88"/>
      <c r="M32" s="119">
        <v>0</v>
      </c>
      <c r="N32" s="119" t="s">
        <v>136</v>
      </c>
      <c r="O32" s="119">
        <v>20</v>
      </c>
      <c r="P32" s="149" t="s">
        <v>133</v>
      </c>
      <c r="Q32" s="120" t="s">
        <v>215</v>
      </c>
      <c r="R32" s="149">
        <v>365</v>
      </c>
      <c r="S32" s="149" t="s">
        <v>216</v>
      </c>
      <c r="T32" s="149"/>
      <c r="U32" s="137">
        <v>0.3</v>
      </c>
      <c r="V32" s="91" t="s">
        <v>121</v>
      </c>
      <c r="W32" s="150">
        <f>M32*O32*R32*U32</f>
        <v>0</v>
      </c>
      <c r="Y32" s="732"/>
    </row>
    <row r="33" spans="1:25" ht="15" customHeight="1">
      <c r="A33" s="102"/>
      <c r="B33" s="66"/>
      <c r="C33" s="171"/>
      <c r="D33" s="117"/>
      <c r="E33" s="118"/>
      <c r="F33" s="117"/>
      <c r="G33" s="117"/>
      <c r="H33" s="117"/>
      <c r="I33" s="118"/>
      <c r="J33" s="117"/>
      <c r="K33" s="88" t="s">
        <v>235</v>
      </c>
      <c r="L33" s="88"/>
      <c r="M33" s="119">
        <v>0</v>
      </c>
      <c r="N33" s="119" t="s">
        <v>136</v>
      </c>
      <c r="O33" s="119">
        <v>20</v>
      </c>
      <c r="P33" s="149" t="s">
        <v>133</v>
      </c>
      <c r="Q33" s="120" t="s">
        <v>215</v>
      </c>
      <c r="R33" s="149">
        <v>12</v>
      </c>
      <c r="S33" s="149" t="s">
        <v>200</v>
      </c>
      <c r="T33" s="149"/>
      <c r="U33" s="137">
        <v>0.3</v>
      </c>
      <c r="V33" s="91" t="s">
        <v>121</v>
      </c>
      <c r="W33" s="150">
        <f>M33*O33*R33*U33</f>
        <v>0</v>
      </c>
      <c r="Y33" s="733"/>
    </row>
    <row r="34" spans="1:25" ht="15" customHeight="1">
      <c r="A34" s="102"/>
      <c r="B34" s="66"/>
      <c r="C34" s="171"/>
      <c r="D34" s="117"/>
      <c r="E34" s="118"/>
      <c r="F34" s="117"/>
      <c r="G34" s="117"/>
      <c r="H34" s="117"/>
      <c r="I34" s="118"/>
      <c r="J34" s="117"/>
      <c r="K34" s="88" t="s">
        <v>236</v>
      </c>
      <c r="L34" s="146"/>
      <c r="M34" s="119">
        <v>0</v>
      </c>
      <c r="N34" s="120" t="s">
        <v>136</v>
      </c>
      <c r="O34" s="120">
        <v>20</v>
      </c>
      <c r="P34" s="149" t="s">
        <v>133</v>
      </c>
      <c r="Q34" s="120" t="s">
        <v>215</v>
      </c>
      <c r="R34" s="149">
        <v>4</v>
      </c>
      <c r="S34" s="149" t="s">
        <v>217</v>
      </c>
      <c r="T34" s="149"/>
      <c r="U34" s="137">
        <v>0.3</v>
      </c>
      <c r="V34" s="91" t="s">
        <v>121</v>
      </c>
      <c r="W34" s="150">
        <f>M34*O34*R34*U34</f>
        <v>0</v>
      </c>
      <c r="Y34" s="732"/>
    </row>
    <row r="35" spans="1:25" ht="15" customHeight="1">
      <c r="A35" s="102"/>
      <c r="B35" s="66"/>
      <c r="C35" s="171"/>
      <c r="D35" s="117"/>
      <c r="E35" s="118"/>
      <c r="F35" s="117"/>
      <c r="G35" s="117"/>
      <c r="H35" s="117"/>
      <c r="I35" s="118"/>
      <c r="J35" s="117"/>
      <c r="K35" s="88" t="s">
        <v>237</v>
      </c>
      <c r="L35" s="146"/>
      <c r="M35" s="119">
        <v>0</v>
      </c>
      <c r="N35" s="120" t="s">
        <v>136</v>
      </c>
      <c r="O35" s="120">
        <v>20</v>
      </c>
      <c r="P35" s="149" t="s">
        <v>133</v>
      </c>
      <c r="Q35" s="120" t="s">
        <v>215</v>
      </c>
      <c r="R35" s="149">
        <v>4</v>
      </c>
      <c r="S35" s="149" t="s">
        <v>217</v>
      </c>
      <c r="T35" s="149"/>
      <c r="U35" s="137">
        <v>0.3</v>
      </c>
      <c r="V35" s="91" t="s">
        <v>121</v>
      </c>
      <c r="W35" s="150">
        <f>M35*O35*R35*U35</f>
        <v>0</v>
      </c>
      <c r="Y35" s="732"/>
    </row>
    <row r="36" spans="1:25" ht="15" customHeight="1">
      <c r="A36" s="102"/>
      <c r="B36" s="66"/>
      <c r="C36" s="171"/>
      <c r="D36" s="117"/>
      <c r="E36" s="118"/>
      <c r="F36" s="117"/>
      <c r="G36" s="117"/>
      <c r="H36" s="117"/>
      <c r="I36" s="118"/>
      <c r="J36" s="117"/>
      <c r="K36" s="88" t="s">
        <v>238</v>
      </c>
      <c r="L36" s="146"/>
      <c r="M36" s="119">
        <v>0</v>
      </c>
      <c r="N36" s="120" t="s">
        <v>197</v>
      </c>
      <c r="O36" s="120">
        <v>20</v>
      </c>
      <c r="P36" s="149" t="s">
        <v>133</v>
      </c>
      <c r="Q36" s="120" t="s">
        <v>197</v>
      </c>
      <c r="R36" s="149">
        <v>1</v>
      </c>
      <c r="S36" s="149" t="s">
        <v>217</v>
      </c>
      <c r="T36" s="149"/>
      <c r="U36" s="137">
        <v>0.3</v>
      </c>
      <c r="V36" s="91" t="s">
        <v>121</v>
      </c>
      <c r="W36" s="150">
        <f>M36*O36*R36*U36</f>
        <v>0</v>
      </c>
      <c r="Y36" s="732"/>
    </row>
    <row r="37" spans="1:25" ht="15" customHeight="1">
      <c r="A37" s="102"/>
      <c r="B37" s="66"/>
      <c r="C37" s="135"/>
      <c r="D37" s="117"/>
      <c r="E37" s="118"/>
      <c r="F37" s="117"/>
      <c r="G37" s="117"/>
      <c r="H37" s="117"/>
      <c r="I37" s="118"/>
      <c r="J37" s="117"/>
      <c r="K37" s="146"/>
      <c r="L37" s="146"/>
      <c r="M37" s="147"/>
      <c r="N37" s="121"/>
      <c r="O37" s="121"/>
      <c r="P37" s="120"/>
      <c r="Q37" s="120"/>
      <c r="R37" s="120"/>
      <c r="S37" s="124" t="s">
        <v>202</v>
      </c>
      <c r="T37" s="124"/>
      <c r="U37" s="124"/>
      <c r="V37" s="124"/>
      <c r="W37" s="125">
        <f>SUM(W32:W36)</f>
        <v>0</v>
      </c>
      <c r="Y37" s="732"/>
    </row>
    <row r="38" spans="1:25" ht="15" customHeight="1">
      <c r="A38" s="102"/>
      <c r="B38" s="85"/>
      <c r="C38" s="135"/>
      <c r="D38" s="117"/>
      <c r="E38" s="118"/>
      <c r="F38" s="117"/>
      <c r="G38" s="117"/>
      <c r="H38" s="117"/>
      <c r="I38" s="118"/>
      <c r="J38" s="117"/>
      <c r="K38" s="136" t="s">
        <v>220</v>
      </c>
      <c r="L38" s="88"/>
      <c r="M38" s="148"/>
      <c r="N38" s="148"/>
      <c r="O38" s="148"/>
      <c r="P38" s="121"/>
      <c r="Q38" s="121"/>
      <c r="R38" s="149"/>
      <c r="S38" s="149"/>
      <c r="T38" s="149"/>
      <c r="U38" s="149"/>
      <c r="V38" s="149"/>
      <c r="W38" s="150"/>
    </row>
    <row r="39" spans="1:25" ht="15" customHeight="1">
      <c r="A39" s="102"/>
      <c r="B39" s="85"/>
      <c r="C39" s="135"/>
      <c r="D39" s="117"/>
      <c r="E39" s="118"/>
      <c r="F39" s="117"/>
      <c r="G39" s="117"/>
      <c r="H39" s="117"/>
      <c r="I39" s="118"/>
      <c r="J39" s="117"/>
      <c r="K39" s="88" t="s">
        <v>206</v>
      </c>
      <c r="L39" s="88"/>
      <c r="M39" s="119">
        <v>0</v>
      </c>
      <c r="N39" s="120"/>
      <c r="O39" s="120"/>
      <c r="P39" s="121"/>
      <c r="Q39" s="121" t="s">
        <v>197</v>
      </c>
      <c r="R39" s="91"/>
      <c r="S39" s="91"/>
      <c r="T39" s="91"/>
      <c r="U39" s="137">
        <v>0.1</v>
      </c>
      <c r="V39" s="91" t="s">
        <v>121</v>
      </c>
      <c r="W39" s="93">
        <f>M39*U39</f>
        <v>0</v>
      </c>
    </row>
    <row r="40" spans="1:25" ht="15" customHeight="1">
      <c r="A40" s="102"/>
      <c r="B40" s="85"/>
      <c r="C40" s="135"/>
      <c r="D40" s="117"/>
      <c r="E40" s="118"/>
      <c r="F40" s="117"/>
      <c r="G40" s="117"/>
      <c r="H40" s="117"/>
      <c r="I40" s="118"/>
      <c r="J40" s="117"/>
      <c r="K40" s="151"/>
      <c r="L40" s="146"/>
      <c r="M40" s="147"/>
      <c r="N40" s="121"/>
      <c r="O40" s="121"/>
      <c r="P40" s="120"/>
      <c r="Q40" s="120"/>
      <c r="R40" s="120"/>
      <c r="S40" s="124" t="s">
        <v>202</v>
      </c>
      <c r="T40" s="124"/>
      <c r="U40" s="124"/>
      <c r="V40" s="124"/>
      <c r="W40" s="125">
        <f>SUM(W39:W39)</f>
        <v>0</v>
      </c>
    </row>
    <row r="41" spans="1:25" ht="15" customHeight="1">
      <c r="A41" s="102"/>
      <c r="B41" s="85"/>
      <c r="C41" s="135"/>
      <c r="D41" s="117"/>
      <c r="E41" s="118"/>
      <c r="F41" s="117"/>
      <c r="G41" s="117"/>
      <c r="H41" s="117"/>
      <c r="I41" s="118"/>
      <c r="J41" s="117"/>
      <c r="K41" s="136" t="s">
        <v>221</v>
      </c>
      <c r="L41" s="88"/>
      <c r="M41" s="148"/>
      <c r="N41" s="148"/>
      <c r="O41" s="148"/>
      <c r="P41" s="121"/>
      <c r="Q41" s="121"/>
      <c r="R41" s="149"/>
      <c r="S41" s="149"/>
      <c r="T41" s="149"/>
      <c r="U41" s="149"/>
      <c r="V41" s="149"/>
      <c r="W41" s="150"/>
    </row>
    <row r="42" spans="1:25" ht="15" customHeight="1">
      <c r="A42" s="102"/>
      <c r="B42" s="85"/>
      <c r="C42" s="135"/>
      <c r="D42" s="117"/>
      <c r="E42" s="118"/>
      <c r="F42" s="117"/>
      <c r="G42" s="117"/>
      <c r="H42" s="117"/>
      <c r="I42" s="118"/>
      <c r="J42" s="117"/>
      <c r="K42" s="88" t="s">
        <v>99</v>
      </c>
      <c r="L42" s="88"/>
      <c r="M42" s="119">
        <v>0</v>
      </c>
      <c r="N42" s="120"/>
      <c r="O42" s="120"/>
      <c r="P42" s="121"/>
      <c r="Q42" s="121" t="s">
        <v>197</v>
      </c>
      <c r="R42" s="91"/>
      <c r="S42" s="91"/>
      <c r="T42" s="91"/>
      <c r="U42" s="137">
        <v>0.5</v>
      </c>
      <c r="V42" s="91" t="s">
        <v>121</v>
      </c>
      <c r="W42" s="93">
        <f>M42*U42</f>
        <v>0</v>
      </c>
    </row>
    <row r="43" spans="1:25" ht="15" customHeight="1">
      <c r="A43" s="102"/>
      <c r="B43" s="66"/>
      <c r="C43" s="172"/>
      <c r="D43" s="122"/>
      <c r="E43" s="183"/>
      <c r="F43" s="122"/>
      <c r="G43" s="122"/>
      <c r="H43" s="122"/>
      <c r="I43" s="183"/>
      <c r="J43" s="122"/>
      <c r="K43" s="739"/>
      <c r="L43" s="739"/>
      <c r="M43" s="740"/>
      <c r="N43" s="741"/>
      <c r="O43" s="741"/>
      <c r="P43" s="187"/>
      <c r="Q43" s="187"/>
      <c r="R43" s="187"/>
      <c r="S43" s="742" t="s">
        <v>202</v>
      </c>
      <c r="T43" s="742"/>
      <c r="U43" s="742"/>
      <c r="V43" s="742"/>
      <c r="W43" s="100">
        <f>SUM(W42:W42)</f>
        <v>0</v>
      </c>
    </row>
    <row r="44" spans="1:25" ht="15" customHeight="1">
      <c r="A44" s="102"/>
      <c r="B44" s="85"/>
      <c r="C44" s="128" t="s">
        <v>223</v>
      </c>
      <c r="D44" s="69">
        <f>D45</f>
        <v>0</v>
      </c>
      <c r="E44" s="69">
        <f>SUM(F44:I44)</f>
        <v>0</v>
      </c>
      <c r="F44" s="69">
        <f>(W49+W56+W59)/1000</f>
        <v>0</v>
      </c>
      <c r="G44" s="71">
        <v>0</v>
      </c>
      <c r="H44" s="71">
        <v>0</v>
      </c>
      <c r="I44" s="743">
        <v>0</v>
      </c>
      <c r="J44" s="71">
        <f>E44-D44</f>
        <v>0</v>
      </c>
      <c r="K44" s="139"/>
      <c r="L44" s="139"/>
      <c r="M44" s="140"/>
      <c r="N44" s="141"/>
      <c r="O44" s="141"/>
      <c r="P44" s="141"/>
      <c r="Q44" s="141"/>
      <c r="R44" s="142"/>
      <c r="S44" s="142"/>
      <c r="T44" s="142"/>
      <c r="U44" s="142"/>
      <c r="V44" s="142"/>
      <c r="W44" s="143"/>
    </row>
    <row r="45" spans="1:25" ht="15" customHeight="1">
      <c r="A45" s="102"/>
      <c r="B45" s="66"/>
      <c r="C45" s="144"/>
      <c r="D45" s="115"/>
      <c r="E45" s="113"/>
      <c r="F45" s="115"/>
      <c r="G45" s="115"/>
      <c r="H45" s="115"/>
      <c r="I45" s="113"/>
      <c r="J45" s="115"/>
      <c r="K45" s="79" t="s">
        <v>380</v>
      </c>
      <c r="L45" s="80"/>
      <c r="M45" s="116"/>
      <c r="N45" s="116"/>
      <c r="O45" s="116"/>
      <c r="P45" s="82"/>
      <c r="Q45" s="82"/>
      <c r="R45" s="83"/>
      <c r="S45" s="83"/>
      <c r="T45" s="83"/>
      <c r="U45" s="83"/>
      <c r="V45" s="83"/>
      <c r="W45" s="84"/>
    </row>
    <row r="46" spans="1:25" ht="15" customHeight="1">
      <c r="A46" s="102"/>
      <c r="B46" s="66"/>
      <c r="C46" s="144"/>
      <c r="D46" s="117"/>
      <c r="E46" s="118"/>
      <c r="F46" s="117"/>
      <c r="G46" s="117"/>
      <c r="H46" s="117"/>
      <c r="I46" s="118"/>
      <c r="J46" s="117"/>
      <c r="K46" s="88" t="s">
        <v>203</v>
      </c>
      <c r="L46" s="88"/>
      <c r="M46" s="119">
        <v>0</v>
      </c>
      <c r="N46" s="120"/>
      <c r="O46" s="120"/>
      <c r="P46" s="121"/>
      <c r="Q46" s="121"/>
      <c r="R46" s="91"/>
      <c r="S46" s="91"/>
      <c r="T46" s="91" t="s">
        <v>197</v>
      </c>
      <c r="U46" s="137">
        <v>0.9</v>
      </c>
      <c r="V46" s="91" t="s">
        <v>121</v>
      </c>
      <c r="W46" s="93">
        <f>M46*U46</f>
        <v>0</v>
      </c>
    </row>
    <row r="47" spans="1:25" ht="15" customHeight="1">
      <c r="A47" s="102"/>
      <c r="B47" s="66"/>
      <c r="C47" s="144"/>
      <c r="D47" s="117"/>
      <c r="E47" s="118"/>
      <c r="F47" s="117"/>
      <c r="G47" s="117"/>
      <c r="H47" s="117"/>
      <c r="I47" s="118"/>
      <c r="J47" s="117"/>
      <c r="K47" s="88" t="s">
        <v>204</v>
      </c>
      <c r="L47" s="88"/>
      <c r="M47" s="119">
        <v>0</v>
      </c>
      <c r="N47" s="120"/>
      <c r="O47" s="120"/>
      <c r="P47" s="121"/>
      <c r="Q47" s="121"/>
      <c r="R47" s="91"/>
      <c r="S47" s="91"/>
      <c r="T47" s="91" t="s">
        <v>197</v>
      </c>
      <c r="U47" s="137">
        <v>0.9</v>
      </c>
      <c r="V47" s="91" t="s">
        <v>121</v>
      </c>
      <c r="W47" s="93">
        <f>M47*U47</f>
        <v>0</v>
      </c>
      <c r="X47" s="209"/>
    </row>
    <row r="48" spans="1:25" ht="15" customHeight="1">
      <c r="A48" s="102"/>
      <c r="B48" s="66"/>
      <c r="C48" s="144"/>
      <c r="D48" s="117"/>
      <c r="E48" s="118"/>
      <c r="F48" s="117"/>
      <c r="G48" s="117"/>
      <c r="H48" s="117"/>
      <c r="I48" s="118"/>
      <c r="J48" s="117"/>
      <c r="K48" s="88" t="s">
        <v>205</v>
      </c>
      <c r="L48" s="88"/>
      <c r="M48" s="119">
        <v>0</v>
      </c>
      <c r="N48" s="120"/>
      <c r="O48" s="120"/>
      <c r="P48" s="121"/>
      <c r="Q48" s="121"/>
      <c r="R48" s="91"/>
      <c r="S48" s="91"/>
      <c r="T48" s="91" t="s">
        <v>197</v>
      </c>
      <c r="U48" s="137">
        <v>0.9</v>
      </c>
      <c r="V48" s="91" t="s">
        <v>121</v>
      </c>
      <c r="W48" s="93">
        <f>M48*U48</f>
        <v>0</v>
      </c>
      <c r="Y48" s="732"/>
    </row>
    <row r="49" spans="1:25" ht="15" customHeight="1">
      <c r="A49" s="102"/>
      <c r="B49" s="66"/>
      <c r="C49" s="135"/>
      <c r="D49" s="117"/>
      <c r="E49" s="118"/>
      <c r="F49" s="117"/>
      <c r="G49" s="117"/>
      <c r="H49" s="117"/>
      <c r="I49" s="118"/>
      <c r="J49" s="117"/>
      <c r="K49" s="146"/>
      <c r="L49" s="146"/>
      <c r="M49" s="147"/>
      <c r="N49" s="121"/>
      <c r="O49" s="121"/>
      <c r="P49" s="120"/>
      <c r="Q49" s="120"/>
      <c r="R49" s="120"/>
      <c r="S49" s="124" t="s">
        <v>202</v>
      </c>
      <c r="T49" s="124"/>
      <c r="U49" s="124"/>
      <c r="V49" s="124"/>
      <c r="W49" s="125">
        <f>SUM(W46:W48)</f>
        <v>0</v>
      </c>
      <c r="Y49" s="733"/>
    </row>
    <row r="50" spans="1:25" ht="15" customHeight="1">
      <c r="A50" s="102"/>
      <c r="B50" s="66"/>
      <c r="C50" s="144"/>
      <c r="D50" s="117"/>
      <c r="E50" s="118"/>
      <c r="F50" s="117"/>
      <c r="G50" s="117"/>
      <c r="H50" s="117"/>
      <c r="I50" s="118"/>
      <c r="J50" s="117"/>
      <c r="K50" s="136" t="s">
        <v>381</v>
      </c>
      <c r="L50" s="88"/>
      <c r="M50" s="148"/>
      <c r="N50" s="148"/>
      <c r="O50" s="148"/>
      <c r="P50" s="121"/>
      <c r="Q50" s="121"/>
      <c r="R50" s="149"/>
      <c r="S50" s="149"/>
      <c r="T50" s="149"/>
      <c r="U50" s="149"/>
      <c r="V50" s="149"/>
      <c r="W50" s="150"/>
      <c r="Y50" s="733"/>
    </row>
    <row r="51" spans="1:25" ht="15" customHeight="1">
      <c r="A51" s="102"/>
      <c r="B51" s="66"/>
      <c r="C51" s="144"/>
      <c r="D51" s="117"/>
      <c r="E51" s="118"/>
      <c r="F51" s="117"/>
      <c r="G51" s="117"/>
      <c r="H51" s="117"/>
      <c r="I51" s="118"/>
      <c r="J51" s="117"/>
      <c r="K51" s="88" t="s">
        <v>234</v>
      </c>
      <c r="L51" s="88"/>
      <c r="M51" s="119">
        <v>0</v>
      </c>
      <c r="N51" s="119" t="s">
        <v>93</v>
      </c>
      <c r="O51" s="119">
        <v>20</v>
      </c>
      <c r="P51" s="149" t="s">
        <v>133</v>
      </c>
      <c r="Q51" s="120" t="s">
        <v>215</v>
      </c>
      <c r="R51" s="149">
        <v>365</v>
      </c>
      <c r="S51" s="149" t="s">
        <v>216</v>
      </c>
      <c r="T51" s="149"/>
      <c r="U51" s="137">
        <v>0.7</v>
      </c>
      <c r="V51" s="91" t="s">
        <v>121</v>
      </c>
      <c r="W51" s="150">
        <f>M51*O51*R51*U51</f>
        <v>0</v>
      </c>
      <c r="Y51" s="732"/>
    </row>
    <row r="52" spans="1:25" ht="15" customHeight="1">
      <c r="A52" s="102"/>
      <c r="B52" s="66"/>
      <c r="C52" s="144"/>
      <c r="D52" s="117"/>
      <c r="E52" s="118"/>
      <c r="F52" s="117"/>
      <c r="G52" s="117"/>
      <c r="H52" s="117"/>
      <c r="I52" s="118"/>
      <c r="J52" s="117"/>
      <c r="K52" s="88" t="s">
        <v>235</v>
      </c>
      <c r="L52" s="88"/>
      <c r="M52" s="119">
        <v>0</v>
      </c>
      <c r="N52" s="119" t="s">
        <v>93</v>
      </c>
      <c r="O52" s="119">
        <v>20</v>
      </c>
      <c r="P52" s="149" t="s">
        <v>133</v>
      </c>
      <c r="Q52" s="120" t="s">
        <v>215</v>
      </c>
      <c r="R52" s="149">
        <v>12</v>
      </c>
      <c r="S52" s="149" t="s">
        <v>200</v>
      </c>
      <c r="T52" s="149"/>
      <c r="U52" s="137">
        <v>0.7</v>
      </c>
      <c r="V52" s="91" t="s">
        <v>121</v>
      </c>
      <c r="W52" s="150">
        <f>M52*O52*R52*U52</f>
        <v>0</v>
      </c>
      <c r="Y52" s="733"/>
    </row>
    <row r="53" spans="1:25" ht="15" customHeight="1">
      <c r="A53" s="102"/>
      <c r="B53" s="66"/>
      <c r="C53" s="144"/>
      <c r="D53" s="117"/>
      <c r="E53" s="118"/>
      <c r="F53" s="117"/>
      <c r="G53" s="117"/>
      <c r="H53" s="117"/>
      <c r="I53" s="118"/>
      <c r="J53" s="117"/>
      <c r="K53" s="88" t="s">
        <v>236</v>
      </c>
      <c r="L53" s="146"/>
      <c r="M53" s="119">
        <v>0</v>
      </c>
      <c r="N53" s="120" t="s">
        <v>93</v>
      </c>
      <c r="O53" s="119">
        <v>20</v>
      </c>
      <c r="P53" s="149" t="s">
        <v>133</v>
      </c>
      <c r="Q53" s="120" t="s">
        <v>215</v>
      </c>
      <c r="R53" s="149">
        <v>4</v>
      </c>
      <c r="S53" s="149" t="s">
        <v>217</v>
      </c>
      <c r="T53" s="149"/>
      <c r="U53" s="137">
        <v>0.7</v>
      </c>
      <c r="V53" s="91" t="s">
        <v>121</v>
      </c>
      <c r="W53" s="150">
        <f>M53*O53*R53*U53</f>
        <v>0</v>
      </c>
      <c r="Y53" s="732"/>
    </row>
    <row r="54" spans="1:25" ht="15" customHeight="1">
      <c r="A54" s="102"/>
      <c r="B54" s="66"/>
      <c r="C54" s="144"/>
      <c r="D54" s="117"/>
      <c r="E54" s="118"/>
      <c r="F54" s="117"/>
      <c r="G54" s="117"/>
      <c r="H54" s="117"/>
      <c r="I54" s="118"/>
      <c r="J54" s="117"/>
      <c r="K54" s="88" t="s">
        <v>237</v>
      </c>
      <c r="L54" s="146"/>
      <c r="M54" s="119">
        <v>0</v>
      </c>
      <c r="N54" s="120" t="s">
        <v>93</v>
      </c>
      <c r="O54" s="119">
        <v>20</v>
      </c>
      <c r="P54" s="149" t="s">
        <v>133</v>
      </c>
      <c r="Q54" s="120" t="s">
        <v>215</v>
      </c>
      <c r="R54" s="149">
        <v>4</v>
      </c>
      <c r="S54" s="149" t="s">
        <v>217</v>
      </c>
      <c r="T54" s="149"/>
      <c r="U54" s="137">
        <v>0.7</v>
      </c>
      <c r="V54" s="91" t="s">
        <v>121</v>
      </c>
      <c r="W54" s="150">
        <f>M54*O54*R54*U54</f>
        <v>0</v>
      </c>
      <c r="Y54" s="732"/>
    </row>
    <row r="55" spans="1:25" ht="15" customHeight="1">
      <c r="A55" s="102"/>
      <c r="B55" s="66"/>
      <c r="C55" s="144"/>
      <c r="D55" s="117"/>
      <c r="E55" s="118"/>
      <c r="F55" s="117"/>
      <c r="G55" s="117"/>
      <c r="H55" s="117"/>
      <c r="I55" s="118"/>
      <c r="J55" s="117"/>
      <c r="K55" s="88" t="s">
        <v>238</v>
      </c>
      <c r="L55" s="146"/>
      <c r="M55" s="119">
        <v>0</v>
      </c>
      <c r="N55" s="120" t="s">
        <v>197</v>
      </c>
      <c r="O55" s="119">
        <v>20</v>
      </c>
      <c r="P55" s="149" t="s">
        <v>133</v>
      </c>
      <c r="Q55" s="120" t="s">
        <v>197</v>
      </c>
      <c r="R55" s="149">
        <v>1</v>
      </c>
      <c r="S55" s="149" t="s">
        <v>217</v>
      </c>
      <c r="T55" s="149"/>
      <c r="U55" s="137">
        <v>0.7</v>
      </c>
      <c r="V55" s="91" t="s">
        <v>121</v>
      </c>
      <c r="W55" s="150">
        <f>M55*O55*R55*U55</f>
        <v>0</v>
      </c>
      <c r="Y55" s="732"/>
    </row>
    <row r="56" spans="1:25" ht="15" customHeight="1">
      <c r="A56" s="102"/>
      <c r="B56" s="66"/>
      <c r="C56" s="135"/>
      <c r="D56" s="117"/>
      <c r="E56" s="118"/>
      <c r="F56" s="117"/>
      <c r="G56" s="117"/>
      <c r="H56" s="117"/>
      <c r="I56" s="118"/>
      <c r="J56" s="117"/>
      <c r="K56" s="146"/>
      <c r="L56" s="146"/>
      <c r="M56" s="147"/>
      <c r="N56" s="121"/>
      <c r="O56" s="121"/>
      <c r="P56" s="120"/>
      <c r="Q56" s="120"/>
      <c r="R56" s="120"/>
      <c r="S56" s="124" t="s">
        <v>202</v>
      </c>
      <c r="T56" s="124"/>
      <c r="U56" s="124"/>
      <c r="V56" s="124"/>
      <c r="W56" s="125">
        <f>SUM(W51:W55)</f>
        <v>0</v>
      </c>
      <c r="Y56" s="732"/>
    </row>
    <row r="57" spans="1:25" ht="15" customHeight="1">
      <c r="A57" s="102"/>
      <c r="B57" s="85"/>
      <c r="C57" s="135"/>
      <c r="D57" s="117"/>
      <c r="E57" s="118"/>
      <c r="F57" s="117"/>
      <c r="G57" s="117"/>
      <c r="H57" s="117"/>
      <c r="I57" s="118"/>
      <c r="J57" s="117"/>
      <c r="K57" s="136" t="s">
        <v>382</v>
      </c>
      <c r="L57" s="88"/>
      <c r="M57" s="148"/>
      <c r="N57" s="148"/>
      <c r="O57" s="148"/>
      <c r="P57" s="121"/>
      <c r="Q57" s="121"/>
      <c r="R57" s="149"/>
      <c r="S57" s="149"/>
      <c r="T57" s="149"/>
      <c r="U57" s="149"/>
      <c r="V57" s="149"/>
      <c r="W57" s="150"/>
    </row>
    <row r="58" spans="1:25" ht="15" customHeight="1">
      <c r="A58" s="102"/>
      <c r="B58" s="85"/>
      <c r="C58" s="135"/>
      <c r="D58" s="117"/>
      <c r="E58" s="118"/>
      <c r="F58" s="117"/>
      <c r="G58" s="117"/>
      <c r="H58" s="117"/>
      <c r="I58" s="118"/>
      <c r="J58" s="117"/>
      <c r="K58" s="88" t="s">
        <v>206</v>
      </c>
      <c r="L58" s="88"/>
      <c r="M58" s="119">
        <v>0</v>
      </c>
      <c r="N58" s="120"/>
      <c r="O58" s="120"/>
      <c r="P58" s="121"/>
      <c r="Q58" s="121" t="s">
        <v>197</v>
      </c>
      <c r="R58" s="91"/>
      <c r="S58" s="91"/>
      <c r="T58" s="91"/>
      <c r="U58" s="137">
        <v>0.9</v>
      </c>
      <c r="V58" s="91" t="s">
        <v>121</v>
      </c>
      <c r="W58" s="93">
        <f>M58*U58</f>
        <v>0</v>
      </c>
    </row>
    <row r="59" spans="1:25" ht="15" customHeight="1">
      <c r="A59" s="102"/>
      <c r="B59" s="66"/>
      <c r="C59" s="135"/>
      <c r="D59" s="117"/>
      <c r="E59" s="118"/>
      <c r="F59" s="117"/>
      <c r="G59" s="122"/>
      <c r="H59" s="122"/>
      <c r="I59" s="118"/>
      <c r="J59" s="117"/>
      <c r="K59" s="146"/>
      <c r="L59" s="146"/>
      <c r="M59" s="147"/>
      <c r="N59" s="121"/>
      <c r="O59" s="121"/>
      <c r="P59" s="123"/>
      <c r="Q59" s="123"/>
      <c r="R59" s="120"/>
      <c r="S59" s="124" t="s">
        <v>202</v>
      </c>
      <c r="T59" s="124"/>
      <c r="U59" s="124"/>
      <c r="V59" s="124"/>
      <c r="W59" s="125">
        <f>SUM(W58:W58)</f>
        <v>0</v>
      </c>
    </row>
    <row r="60" spans="1:25" ht="15" customHeight="1">
      <c r="A60" s="102"/>
      <c r="B60" s="85"/>
      <c r="C60" s="128" t="s">
        <v>137</v>
      </c>
      <c r="D60" s="71">
        <v>0</v>
      </c>
      <c r="E60" s="71">
        <f>SUM(F60:I60)</f>
        <v>0</v>
      </c>
      <c r="F60" s="71">
        <f>W63/1000</f>
        <v>0</v>
      </c>
      <c r="G60" s="71">
        <v>0</v>
      </c>
      <c r="H60" s="71">
        <v>0</v>
      </c>
      <c r="I60" s="743">
        <v>0</v>
      </c>
      <c r="J60" s="71">
        <f>E60-D60</f>
        <v>0</v>
      </c>
      <c r="K60" s="152"/>
      <c r="L60" s="130"/>
      <c r="M60" s="131"/>
      <c r="N60" s="132"/>
      <c r="O60" s="132"/>
      <c r="P60" s="132"/>
      <c r="Q60" s="132"/>
      <c r="R60" s="133"/>
      <c r="S60" s="133"/>
      <c r="T60" s="133"/>
      <c r="U60" s="133"/>
      <c r="V60" s="133"/>
      <c r="W60" s="134"/>
    </row>
    <row r="61" spans="1:25" ht="15" customHeight="1">
      <c r="A61" s="102"/>
      <c r="B61" s="85"/>
      <c r="C61" s="135"/>
      <c r="D61" s="117"/>
      <c r="E61" s="118"/>
      <c r="F61" s="117"/>
      <c r="G61" s="115"/>
      <c r="H61" s="115"/>
      <c r="I61" s="118"/>
      <c r="J61" s="117"/>
      <c r="K61" s="79" t="s">
        <v>207</v>
      </c>
      <c r="L61" s="80"/>
      <c r="M61" s="116"/>
      <c r="N61" s="116"/>
      <c r="O61" s="116"/>
      <c r="P61" s="82"/>
      <c r="Q61" s="82"/>
      <c r="R61" s="83"/>
      <c r="S61" s="83"/>
      <c r="T61" s="83"/>
      <c r="U61" s="83"/>
      <c r="V61" s="83"/>
      <c r="W61" s="84"/>
    </row>
    <row r="62" spans="1:25" ht="15" customHeight="1">
      <c r="A62" s="102"/>
      <c r="B62" s="85"/>
      <c r="C62" s="135"/>
      <c r="D62" s="117"/>
      <c r="E62" s="118"/>
      <c r="F62" s="117"/>
      <c r="G62" s="117"/>
      <c r="H62" s="117"/>
      <c r="I62" s="118"/>
      <c r="J62" s="117"/>
      <c r="K62" s="88" t="s">
        <v>239</v>
      </c>
      <c r="L62" s="88"/>
      <c r="M62" s="119"/>
      <c r="N62" s="120"/>
      <c r="O62" s="120"/>
      <c r="P62" s="121"/>
      <c r="Q62" s="121"/>
      <c r="R62" s="91"/>
      <c r="S62" s="91"/>
      <c r="T62" s="91"/>
      <c r="U62" s="91"/>
      <c r="V62" s="91"/>
      <c r="W62" s="93">
        <f>M62</f>
        <v>0</v>
      </c>
    </row>
    <row r="63" spans="1:25" ht="15" customHeight="1">
      <c r="A63" s="102"/>
      <c r="B63" s="85"/>
      <c r="C63" s="135"/>
      <c r="D63" s="117"/>
      <c r="E63" s="118"/>
      <c r="F63" s="117"/>
      <c r="G63" s="117"/>
      <c r="H63" s="117"/>
      <c r="I63" s="118"/>
      <c r="J63" s="117"/>
      <c r="K63" s="88"/>
      <c r="L63" s="88"/>
      <c r="M63" s="119"/>
      <c r="N63" s="120"/>
      <c r="O63" s="120"/>
      <c r="P63" s="123"/>
      <c r="Q63" s="123"/>
      <c r="R63" s="123"/>
      <c r="S63" s="124" t="s">
        <v>202</v>
      </c>
      <c r="T63" s="124"/>
      <c r="U63" s="124"/>
      <c r="V63" s="124"/>
      <c r="W63" s="125">
        <f>SUM(W62)</f>
        <v>0</v>
      </c>
    </row>
    <row r="64" spans="1:25" ht="15" customHeight="1">
      <c r="A64" s="101" t="s">
        <v>122</v>
      </c>
      <c r="B64" s="48" t="s">
        <v>308</v>
      </c>
      <c r="C64" s="49"/>
      <c r="D64" s="153">
        <f>D65</f>
        <v>0</v>
      </c>
      <c r="E64" s="153">
        <f>E65</f>
        <v>2000</v>
      </c>
      <c r="F64" s="153">
        <f>F65</f>
        <v>0</v>
      </c>
      <c r="G64" s="154">
        <f>G65</f>
        <v>0</v>
      </c>
      <c r="H64" s="153">
        <f t="shared" ref="H64" si="10">H65</f>
        <v>2000</v>
      </c>
      <c r="I64" s="154">
        <f>I65</f>
        <v>0</v>
      </c>
      <c r="J64" s="126">
        <f>E64-D64</f>
        <v>2000</v>
      </c>
      <c r="K64" s="52"/>
      <c r="L64" s="52"/>
      <c r="M64" s="53"/>
      <c r="N64" s="54"/>
      <c r="O64" s="54"/>
      <c r="P64" s="54"/>
      <c r="Q64" s="54"/>
      <c r="R64" s="55"/>
      <c r="S64" s="55"/>
      <c r="T64" s="55"/>
      <c r="U64" s="55"/>
      <c r="V64" s="55"/>
      <c r="W64" s="56"/>
    </row>
    <row r="65" spans="1:25" ht="15" customHeight="1">
      <c r="A65" s="102"/>
      <c r="B65" s="58" t="s">
        <v>122</v>
      </c>
      <c r="C65" s="59" t="s">
        <v>310</v>
      </c>
      <c r="D65" s="60">
        <f>D66+D70</f>
        <v>0</v>
      </c>
      <c r="E65" s="60">
        <f>E66+E70</f>
        <v>2000</v>
      </c>
      <c r="F65" s="60">
        <f>F66+F70</f>
        <v>0</v>
      </c>
      <c r="G65" s="61">
        <f>G66+G70</f>
        <v>0</v>
      </c>
      <c r="H65" s="60">
        <f t="shared" ref="H65" si="11">H66+H70</f>
        <v>2000</v>
      </c>
      <c r="I65" s="61">
        <f>I66+I70</f>
        <v>0</v>
      </c>
      <c r="J65" s="60">
        <f>E65-D65</f>
        <v>2000</v>
      </c>
      <c r="K65" s="59"/>
      <c r="L65" s="59"/>
      <c r="M65" s="62"/>
      <c r="N65" s="63"/>
      <c r="O65" s="63"/>
      <c r="P65" s="63"/>
      <c r="Q65" s="63"/>
      <c r="R65" s="64"/>
      <c r="S65" s="64"/>
      <c r="T65" s="64"/>
      <c r="U65" s="64"/>
      <c r="V65" s="64"/>
      <c r="W65" s="65"/>
    </row>
    <row r="66" spans="1:25" ht="15" customHeight="1">
      <c r="A66" s="102"/>
      <c r="B66" s="85"/>
      <c r="C66" s="128" t="s">
        <v>123</v>
      </c>
      <c r="D66" s="69">
        <v>0</v>
      </c>
      <c r="E66" s="69">
        <f>SUM(F66:I66)</f>
        <v>0</v>
      </c>
      <c r="F66" s="69">
        <v>0</v>
      </c>
      <c r="G66" s="71">
        <v>0</v>
      </c>
      <c r="H66" s="71">
        <f>W69/1000</f>
        <v>0</v>
      </c>
      <c r="I66" s="155">
        <f>W69/1000</f>
        <v>0</v>
      </c>
      <c r="J66" s="69">
        <f>E66-D66</f>
        <v>0</v>
      </c>
      <c r="K66" s="139"/>
      <c r="L66" s="139"/>
      <c r="M66" s="140"/>
      <c r="N66" s="141"/>
      <c r="O66" s="141"/>
      <c r="P66" s="141"/>
      <c r="Q66" s="141"/>
      <c r="R66" s="142"/>
      <c r="S66" s="142"/>
      <c r="T66" s="142"/>
      <c r="U66" s="142"/>
      <c r="V66" s="142"/>
      <c r="W66" s="143"/>
      <c r="Y66" s="209"/>
    </row>
    <row r="67" spans="1:25" ht="15" customHeight="1">
      <c r="A67" s="102"/>
      <c r="B67" s="85"/>
      <c r="C67" s="135"/>
      <c r="D67" s="115"/>
      <c r="E67" s="113"/>
      <c r="F67" s="115"/>
      <c r="G67" s="115"/>
      <c r="H67" s="115"/>
      <c r="I67" s="113"/>
      <c r="J67" s="115"/>
      <c r="K67" s="79" t="s">
        <v>208</v>
      </c>
      <c r="L67" s="80"/>
      <c r="M67" s="116"/>
      <c r="N67" s="116"/>
      <c r="O67" s="116"/>
      <c r="P67" s="82"/>
      <c r="Q67" s="82"/>
      <c r="R67" s="83"/>
      <c r="S67" s="83"/>
      <c r="T67" s="83"/>
      <c r="U67" s="83"/>
      <c r="V67" s="83"/>
      <c r="W67" s="84"/>
    </row>
    <row r="68" spans="1:25" ht="15" customHeight="1">
      <c r="A68" s="102"/>
      <c r="B68" s="85"/>
      <c r="C68" s="135"/>
      <c r="D68" s="117"/>
      <c r="E68" s="118"/>
      <c r="F68" s="117"/>
      <c r="G68" s="117"/>
      <c r="H68" s="117"/>
      <c r="I68" s="118"/>
      <c r="J68" s="117"/>
      <c r="K68" s="88" t="s">
        <v>214</v>
      </c>
      <c r="L68" s="88"/>
      <c r="M68" s="119"/>
      <c r="N68" s="120"/>
      <c r="O68" s="120"/>
      <c r="P68" s="121"/>
      <c r="Q68" s="121"/>
      <c r="R68" s="91"/>
      <c r="S68" s="91"/>
      <c r="T68" s="91"/>
      <c r="U68" s="91"/>
      <c r="V68" s="91" t="s">
        <v>121</v>
      </c>
      <c r="W68" s="93">
        <f>M68</f>
        <v>0</v>
      </c>
    </row>
    <row r="69" spans="1:25" ht="15" customHeight="1">
      <c r="A69" s="102"/>
      <c r="B69" s="85"/>
      <c r="C69" s="135"/>
      <c r="D69" s="117"/>
      <c r="E69" s="118"/>
      <c r="F69" s="117"/>
      <c r="G69" s="117"/>
      <c r="H69" s="117"/>
      <c r="I69" s="118"/>
      <c r="J69" s="117"/>
      <c r="K69" s="88"/>
      <c r="L69" s="88"/>
      <c r="M69" s="119"/>
      <c r="N69" s="120"/>
      <c r="O69" s="120"/>
      <c r="P69" s="123"/>
      <c r="Q69" s="123"/>
      <c r="R69" s="123"/>
      <c r="S69" s="124" t="s">
        <v>202</v>
      </c>
      <c r="T69" s="124"/>
      <c r="U69" s="124"/>
      <c r="V69" s="124"/>
      <c r="W69" s="125">
        <f>SUM(W68:W68)</f>
        <v>0</v>
      </c>
    </row>
    <row r="70" spans="1:25" ht="15" customHeight="1">
      <c r="A70" s="102"/>
      <c r="B70" s="85"/>
      <c r="C70" s="128" t="s">
        <v>124</v>
      </c>
      <c r="D70" s="69">
        <v>0</v>
      </c>
      <c r="E70" s="69">
        <f>SUM(F70:I70)</f>
        <v>2000</v>
      </c>
      <c r="F70" s="69">
        <v>0</v>
      </c>
      <c r="G70" s="69">
        <v>0</v>
      </c>
      <c r="H70" s="69">
        <f>W73/1000</f>
        <v>2000</v>
      </c>
      <c r="I70" s="155">
        <v>0</v>
      </c>
      <c r="J70" s="69">
        <f>E70-D70</f>
        <v>2000</v>
      </c>
      <c r="K70" s="156"/>
      <c r="L70" s="139"/>
      <c r="M70" s="157"/>
      <c r="N70" s="158"/>
      <c r="O70" s="158"/>
      <c r="P70" s="158"/>
      <c r="Q70" s="158"/>
      <c r="R70" s="142"/>
      <c r="S70" s="142"/>
      <c r="T70" s="142"/>
      <c r="U70" s="142"/>
      <c r="V70" s="142"/>
      <c r="W70" s="143"/>
    </row>
    <row r="71" spans="1:25" ht="15" customHeight="1">
      <c r="A71" s="102"/>
      <c r="B71" s="85"/>
      <c r="C71" s="135"/>
      <c r="D71" s="115"/>
      <c r="E71" s="113"/>
      <c r="F71" s="115"/>
      <c r="G71" s="115"/>
      <c r="H71" s="115"/>
      <c r="I71" s="113"/>
      <c r="J71" s="115"/>
      <c r="K71" s="159" t="s">
        <v>209</v>
      </c>
      <c r="L71" s="80"/>
      <c r="M71" s="116"/>
      <c r="N71" s="116"/>
      <c r="O71" s="116"/>
      <c r="P71" s="82"/>
      <c r="Q71" s="82"/>
      <c r="R71" s="83"/>
      <c r="S71" s="83"/>
      <c r="T71" s="83"/>
      <c r="U71" s="83"/>
      <c r="V71" s="83"/>
      <c r="W71" s="84"/>
    </row>
    <row r="72" spans="1:25" ht="15" customHeight="1">
      <c r="A72" s="102"/>
      <c r="B72" s="85"/>
      <c r="C72" s="135"/>
      <c r="D72" s="117"/>
      <c r="E72" s="118"/>
      <c r="F72" s="117"/>
      <c r="G72" s="117"/>
      <c r="H72" s="117"/>
      <c r="I72" s="118"/>
      <c r="J72" s="117"/>
      <c r="K72" s="160" t="s">
        <v>393</v>
      </c>
      <c r="L72" s="88"/>
      <c r="M72" s="119">
        <v>2000000</v>
      </c>
      <c r="N72" s="120"/>
      <c r="O72" s="120"/>
      <c r="P72" s="121"/>
      <c r="Q72" s="121"/>
      <c r="R72" s="91"/>
      <c r="S72" s="91"/>
      <c r="T72" s="91"/>
      <c r="U72" s="91"/>
      <c r="V72" s="91" t="s">
        <v>121</v>
      </c>
      <c r="W72" s="93">
        <f>M72</f>
        <v>2000000</v>
      </c>
    </row>
    <row r="73" spans="1:25" ht="15" customHeight="1">
      <c r="A73" s="102"/>
      <c r="B73" s="85"/>
      <c r="C73" s="135"/>
      <c r="D73" s="117"/>
      <c r="E73" s="118"/>
      <c r="F73" s="117"/>
      <c r="G73" s="117"/>
      <c r="H73" s="117"/>
      <c r="I73" s="118"/>
      <c r="J73" s="117"/>
      <c r="K73" s="160"/>
      <c r="L73" s="88"/>
      <c r="M73" s="119"/>
      <c r="N73" s="120"/>
      <c r="O73" s="120"/>
      <c r="P73" s="161"/>
      <c r="Q73" s="123"/>
      <c r="R73" s="161"/>
      <c r="S73" s="162" t="s">
        <v>202</v>
      </c>
      <c r="T73" s="162"/>
      <c r="U73" s="162"/>
      <c r="V73" s="162"/>
      <c r="W73" s="125">
        <f>SUM(W72)</f>
        <v>2000000</v>
      </c>
    </row>
    <row r="74" spans="1:25" ht="15" customHeight="1">
      <c r="A74" s="101" t="s">
        <v>312</v>
      </c>
      <c r="B74" s="48" t="s">
        <v>244</v>
      </c>
      <c r="C74" s="49"/>
      <c r="D74" s="126">
        <f>D75</f>
        <v>0</v>
      </c>
      <c r="E74" s="126">
        <f>E75</f>
        <v>14000</v>
      </c>
      <c r="F74" s="126">
        <f>F75</f>
        <v>0</v>
      </c>
      <c r="G74" s="127">
        <f>G75</f>
        <v>14000</v>
      </c>
      <c r="H74" s="126">
        <f t="shared" ref="H74" si="12">H75</f>
        <v>0</v>
      </c>
      <c r="I74" s="127">
        <f>I75</f>
        <v>0</v>
      </c>
      <c r="J74" s="126">
        <f>E74-D74</f>
        <v>14000</v>
      </c>
      <c r="K74" s="163"/>
      <c r="L74" s="52"/>
      <c r="M74" s="53"/>
      <c r="N74" s="54"/>
      <c r="O74" s="54"/>
      <c r="P74" s="54"/>
      <c r="Q74" s="54"/>
      <c r="R74" s="55"/>
      <c r="S74" s="55"/>
      <c r="T74" s="55"/>
      <c r="U74" s="55"/>
      <c r="V74" s="55"/>
      <c r="W74" s="56"/>
    </row>
    <row r="75" spans="1:25" ht="15" customHeight="1">
      <c r="A75" s="102"/>
      <c r="B75" s="58" t="s">
        <v>313</v>
      </c>
      <c r="C75" s="59" t="s">
        <v>194</v>
      </c>
      <c r="D75" s="60">
        <f>D76+D80</f>
        <v>0</v>
      </c>
      <c r="E75" s="60">
        <f>E76+E80</f>
        <v>14000</v>
      </c>
      <c r="F75" s="60">
        <f>F76+F80</f>
        <v>0</v>
      </c>
      <c r="G75" s="61">
        <f>G76+G80</f>
        <v>14000</v>
      </c>
      <c r="H75" s="60">
        <f t="shared" ref="H75" si="13">H76+H80</f>
        <v>0</v>
      </c>
      <c r="I75" s="61">
        <f>I76+I80</f>
        <v>0</v>
      </c>
      <c r="J75" s="60">
        <f>E75-D75</f>
        <v>14000</v>
      </c>
      <c r="K75" s="59"/>
      <c r="L75" s="59"/>
      <c r="M75" s="62"/>
      <c r="N75" s="63"/>
      <c r="O75" s="63"/>
      <c r="P75" s="63"/>
      <c r="Q75" s="63"/>
      <c r="R75" s="64"/>
      <c r="S75" s="64"/>
      <c r="T75" s="64"/>
      <c r="U75" s="64"/>
      <c r="V75" s="64"/>
      <c r="W75" s="65"/>
    </row>
    <row r="76" spans="1:25" ht="15" customHeight="1">
      <c r="A76" s="102"/>
      <c r="B76" s="66"/>
      <c r="C76" s="164" t="s">
        <v>125</v>
      </c>
      <c r="D76" s="69">
        <v>0</v>
      </c>
      <c r="E76" s="69">
        <f>SUM(F76:I76)</f>
        <v>14000</v>
      </c>
      <c r="F76" s="69">
        <v>0</v>
      </c>
      <c r="G76" s="69">
        <f>W79/1000</f>
        <v>14000</v>
      </c>
      <c r="H76" s="69">
        <v>0</v>
      </c>
      <c r="I76" s="165">
        <v>0</v>
      </c>
      <c r="J76" s="69">
        <f>E76-D76</f>
        <v>14000</v>
      </c>
      <c r="K76" s="166"/>
      <c r="L76" s="167"/>
      <c r="M76" s="168"/>
      <c r="N76" s="169"/>
      <c r="O76" s="169"/>
      <c r="P76" s="169"/>
      <c r="Q76" s="169"/>
      <c r="R76" s="170"/>
      <c r="S76" s="170"/>
      <c r="T76" s="170"/>
      <c r="U76" s="170"/>
      <c r="V76" s="170"/>
      <c r="W76" s="134"/>
    </row>
    <row r="77" spans="1:25" ht="15" customHeight="1">
      <c r="A77" s="102"/>
      <c r="B77" s="66"/>
      <c r="C77" s="171"/>
      <c r="D77" s="115"/>
      <c r="E77" s="113"/>
      <c r="F77" s="115"/>
      <c r="G77" s="115"/>
      <c r="H77" s="115"/>
      <c r="I77" s="113"/>
      <c r="J77" s="115"/>
      <c r="K77" s="79" t="s">
        <v>210</v>
      </c>
      <c r="L77" s="80"/>
      <c r="M77" s="116"/>
      <c r="N77" s="116"/>
      <c r="O77" s="116"/>
      <c r="P77" s="82"/>
      <c r="Q77" s="82"/>
      <c r="R77" s="83"/>
      <c r="S77" s="83"/>
      <c r="T77" s="83"/>
      <c r="U77" s="83"/>
      <c r="V77" s="83"/>
      <c r="W77" s="84"/>
    </row>
    <row r="78" spans="1:25" ht="15" customHeight="1">
      <c r="A78" s="102"/>
      <c r="B78" s="85"/>
      <c r="C78" s="135"/>
      <c r="D78" s="117"/>
      <c r="E78" s="118"/>
      <c r="F78" s="117"/>
      <c r="G78" s="117"/>
      <c r="H78" s="117"/>
      <c r="I78" s="118"/>
      <c r="J78" s="117"/>
      <c r="K78" s="88" t="s">
        <v>211</v>
      </c>
      <c r="L78" s="88"/>
      <c r="M78" s="119">
        <v>3500000</v>
      </c>
      <c r="N78" s="120"/>
      <c r="O78" s="120"/>
      <c r="P78" s="121"/>
      <c r="Q78" s="121" t="s">
        <v>247</v>
      </c>
      <c r="R78" s="91"/>
      <c r="S78" s="91">
        <v>4</v>
      </c>
      <c r="T78" s="91" t="s">
        <v>248</v>
      </c>
      <c r="U78" s="91"/>
      <c r="V78" s="91" t="s">
        <v>121</v>
      </c>
      <c r="W78" s="93">
        <f>M78*S78</f>
        <v>14000000</v>
      </c>
    </row>
    <row r="79" spans="1:25" ht="15" customHeight="1">
      <c r="A79" s="102"/>
      <c r="B79" s="85"/>
      <c r="C79" s="172"/>
      <c r="D79" s="117"/>
      <c r="E79" s="118"/>
      <c r="F79" s="117"/>
      <c r="G79" s="117"/>
      <c r="H79" s="122"/>
      <c r="I79" s="118"/>
      <c r="J79" s="117"/>
      <c r="K79" s="88"/>
      <c r="L79" s="88"/>
      <c r="M79" s="119"/>
      <c r="N79" s="120"/>
      <c r="O79" s="120"/>
      <c r="P79" s="161"/>
      <c r="Q79" s="123"/>
      <c r="R79" s="161"/>
      <c r="S79" s="162" t="s">
        <v>202</v>
      </c>
      <c r="T79" s="162"/>
      <c r="U79" s="162"/>
      <c r="V79" s="162"/>
      <c r="W79" s="125">
        <f>SUM(W78:W78)</f>
        <v>14000000</v>
      </c>
    </row>
    <row r="80" spans="1:25" ht="15" customHeight="1">
      <c r="A80" s="102"/>
      <c r="B80" s="85"/>
      <c r="C80" s="173" t="s">
        <v>128</v>
      </c>
      <c r="D80" s="69">
        <v>0</v>
      </c>
      <c r="E80" s="69">
        <f>SUM(F80:I80)</f>
        <v>0</v>
      </c>
      <c r="F80" s="69">
        <v>0</v>
      </c>
      <c r="G80" s="69">
        <v>0</v>
      </c>
      <c r="H80" s="69">
        <v>0</v>
      </c>
      <c r="I80" s="165">
        <f>W83/1000</f>
        <v>0</v>
      </c>
      <c r="J80" s="69">
        <f>E80-D80</f>
        <v>0</v>
      </c>
      <c r="K80" s="139"/>
      <c r="L80" s="139"/>
      <c r="M80" s="174"/>
      <c r="N80" s="175"/>
      <c r="O80" s="175"/>
      <c r="P80" s="175"/>
      <c r="Q80" s="175"/>
      <c r="R80" s="175"/>
      <c r="S80" s="175"/>
      <c r="T80" s="175"/>
      <c r="U80" s="175"/>
      <c r="V80" s="175"/>
      <c r="W80" s="143"/>
    </row>
    <row r="81" spans="1:23" ht="15" customHeight="1">
      <c r="A81" s="102"/>
      <c r="B81" s="85"/>
      <c r="C81" s="135"/>
      <c r="D81" s="115"/>
      <c r="E81" s="113"/>
      <c r="F81" s="115"/>
      <c r="G81" s="115"/>
      <c r="H81" s="115"/>
      <c r="I81" s="181"/>
      <c r="J81" s="115"/>
      <c r="K81" s="79" t="s">
        <v>212</v>
      </c>
      <c r="L81" s="80"/>
      <c r="M81" s="116"/>
      <c r="N81" s="116"/>
      <c r="O81" s="116"/>
      <c r="P81" s="82"/>
      <c r="Q81" s="82"/>
      <c r="R81" s="83"/>
      <c r="S81" s="83"/>
      <c r="T81" s="83"/>
      <c r="U81" s="83"/>
      <c r="V81" s="83"/>
      <c r="W81" s="84"/>
    </row>
    <row r="82" spans="1:23" ht="15" customHeight="1">
      <c r="A82" s="102"/>
      <c r="B82" s="85"/>
      <c r="C82" s="135"/>
      <c r="D82" s="117"/>
      <c r="E82" s="118"/>
      <c r="F82" s="117"/>
      <c r="G82" s="117"/>
      <c r="H82" s="117"/>
      <c r="I82" s="182"/>
      <c r="J82" s="117"/>
      <c r="K82" s="88" t="s">
        <v>213</v>
      </c>
      <c r="L82" s="88"/>
      <c r="M82" s="119">
        <v>0</v>
      </c>
      <c r="N82" s="120"/>
      <c r="O82" s="120"/>
      <c r="P82" s="121"/>
      <c r="Q82" s="121"/>
      <c r="R82" s="91"/>
      <c r="S82" s="91"/>
      <c r="T82" s="91"/>
      <c r="U82" s="91"/>
      <c r="V82" s="91" t="s">
        <v>121</v>
      </c>
      <c r="W82" s="93">
        <f>M82</f>
        <v>0</v>
      </c>
    </row>
    <row r="83" spans="1:23" ht="15" customHeight="1">
      <c r="A83" s="102"/>
      <c r="B83" s="85"/>
      <c r="C83" s="135"/>
      <c r="D83" s="117"/>
      <c r="E83" s="118"/>
      <c r="F83" s="117"/>
      <c r="G83" s="117"/>
      <c r="H83" s="117"/>
      <c r="I83" s="184"/>
      <c r="J83" s="117"/>
      <c r="K83" s="88"/>
      <c r="L83" s="88"/>
      <c r="M83" s="119"/>
      <c r="N83" s="120"/>
      <c r="O83" s="120"/>
      <c r="P83" s="161"/>
      <c r="Q83" s="123"/>
      <c r="R83" s="161"/>
      <c r="S83" s="162" t="s">
        <v>202</v>
      </c>
      <c r="T83" s="162"/>
      <c r="U83" s="162"/>
      <c r="V83" s="162"/>
      <c r="W83" s="125">
        <f>SUM(W82)</f>
        <v>0</v>
      </c>
    </row>
    <row r="84" spans="1:23" ht="15" customHeight="1">
      <c r="A84" s="101" t="s">
        <v>126</v>
      </c>
      <c r="B84" s="48" t="s">
        <v>244</v>
      </c>
      <c r="C84" s="49"/>
      <c r="D84" s="153">
        <f>D85</f>
        <v>0</v>
      </c>
      <c r="E84" s="153">
        <f>E85</f>
        <v>0</v>
      </c>
      <c r="F84" s="153">
        <f>F85</f>
        <v>0</v>
      </c>
      <c r="G84" s="154">
        <f>G85</f>
        <v>0</v>
      </c>
      <c r="H84" s="153">
        <f t="shared" ref="H84" si="14">H85</f>
        <v>0</v>
      </c>
      <c r="I84" s="154">
        <f>I85</f>
        <v>0</v>
      </c>
      <c r="J84" s="126">
        <f>E84-D84</f>
        <v>0</v>
      </c>
      <c r="K84" s="52"/>
      <c r="L84" s="52"/>
      <c r="M84" s="53"/>
      <c r="N84" s="54"/>
      <c r="O84" s="54"/>
      <c r="P84" s="54"/>
      <c r="Q84" s="54"/>
      <c r="R84" s="55"/>
      <c r="S84" s="55"/>
      <c r="T84" s="55"/>
      <c r="U84" s="55"/>
      <c r="V84" s="55"/>
      <c r="W84" s="56"/>
    </row>
    <row r="85" spans="1:23" ht="15" customHeight="1">
      <c r="A85" s="102"/>
      <c r="B85" s="58" t="s">
        <v>225</v>
      </c>
      <c r="C85" s="59" t="s">
        <v>194</v>
      </c>
      <c r="D85" s="60">
        <f t="shared" ref="D85:I85" si="15">D86+D93+D97</f>
        <v>0</v>
      </c>
      <c r="E85" s="60">
        <f t="shared" si="15"/>
        <v>0</v>
      </c>
      <c r="F85" s="60">
        <f t="shared" si="15"/>
        <v>0</v>
      </c>
      <c r="G85" s="61">
        <f>G86+G93+G97</f>
        <v>0</v>
      </c>
      <c r="H85" s="60">
        <f>H86+H93+H97</f>
        <v>0</v>
      </c>
      <c r="I85" s="61">
        <f t="shared" si="15"/>
        <v>0</v>
      </c>
      <c r="J85" s="60">
        <f>E85-D85</f>
        <v>0</v>
      </c>
      <c r="K85" s="59"/>
      <c r="L85" s="59"/>
      <c r="M85" s="62"/>
      <c r="N85" s="63"/>
      <c r="O85" s="63"/>
      <c r="P85" s="63"/>
      <c r="Q85" s="63"/>
      <c r="R85" s="64"/>
      <c r="S85" s="64"/>
      <c r="T85" s="64"/>
      <c r="U85" s="64"/>
      <c r="V85" s="64"/>
      <c r="W85" s="65"/>
    </row>
    <row r="86" spans="1:23" ht="15" customHeight="1">
      <c r="A86" s="102"/>
      <c r="B86" s="85"/>
      <c r="C86" s="176" t="s">
        <v>227</v>
      </c>
      <c r="D86" s="69">
        <v>0</v>
      </c>
      <c r="E86" s="69">
        <f>SUM(F86:I86)</f>
        <v>0</v>
      </c>
      <c r="F86" s="69">
        <v>0</v>
      </c>
      <c r="G86" s="69">
        <v>0</v>
      </c>
      <c r="H86" s="69">
        <v>0</v>
      </c>
      <c r="I86" s="165">
        <f>W92/1000</f>
        <v>0</v>
      </c>
      <c r="J86" s="69">
        <f>E86-D86</f>
        <v>0</v>
      </c>
      <c r="K86" s="139"/>
      <c r="L86" s="139"/>
      <c r="M86" s="140"/>
      <c r="N86" s="141"/>
      <c r="O86" s="141"/>
      <c r="P86" s="141"/>
      <c r="Q86" s="141"/>
      <c r="R86" s="142"/>
      <c r="S86" s="142"/>
      <c r="T86" s="142"/>
      <c r="U86" s="142"/>
      <c r="V86" s="142"/>
      <c r="W86" s="143"/>
    </row>
    <row r="87" spans="1:23" ht="15" customHeight="1">
      <c r="A87" s="102"/>
      <c r="B87" s="66"/>
      <c r="C87" s="144"/>
      <c r="D87" s="115"/>
      <c r="E87" s="113"/>
      <c r="F87" s="115"/>
      <c r="G87" s="115"/>
      <c r="H87" s="115"/>
      <c r="I87" s="181"/>
      <c r="J87" s="115"/>
      <c r="K87" s="79" t="s">
        <v>228</v>
      </c>
      <c r="L87" s="80"/>
      <c r="M87" s="116"/>
      <c r="N87" s="116"/>
      <c r="O87" s="116"/>
      <c r="P87" s="82"/>
      <c r="Q87" s="82"/>
      <c r="R87" s="83"/>
      <c r="S87" s="83"/>
      <c r="T87" s="83"/>
      <c r="U87" s="83"/>
      <c r="V87" s="83"/>
      <c r="W87" s="84"/>
    </row>
    <row r="88" spans="1:23" ht="15" customHeight="1">
      <c r="A88" s="102"/>
      <c r="B88" s="66"/>
      <c r="C88" s="144"/>
      <c r="D88" s="117"/>
      <c r="E88" s="118"/>
      <c r="F88" s="117"/>
      <c r="G88" s="117"/>
      <c r="H88" s="117"/>
      <c r="I88" s="182"/>
      <c r="J88" s="117"/>
      <c r="K88" s="88" t="s">
        <v>354</v>
      </c>
      <c r="L88" s="88"/>
      <c r="M88" s="119">
        <v>0</v>
      </c>
      <c r="N88" s="148"/>
      <c r="O88" s="148"/>
      <c r="P88" s="90"/>
      <c r="Q88" s="90"/>
      <c r="R88" s="91"/>
      <c r="S88" s="91"/>
      <c r="T88" s="91"/>
      <c r="U88" s="91"/>
      <c r="V88" s="91" t="s">
        <v>121</v>
      </c>
      <c r="W88" s="93"/>
    </row>
    <row r="89" spans="1:23" ht="15" customHeight="1">
      <c r="A89" s="102"/>
      <c r="B89" s="66"/>
      <c r="C89" s="144"/>
      <c r="D89" s="117"/>
      <c r="E89" s="118"/>
      <c r="F89" s="117"/>
      <c r="G89" s="117"/>
      <c r="H89" s="117"/>
      <c r="I89" s="182"/>
      <c r="J89" s="117"/>
      <c r="K89" s="88" t="s">
        <v>355</v>
      </c>
      <c r="L89" s="88"/>
      <c r="M89" s="119">
        <v>0</v>
      </c>
      <c r="N89" s="148"/>
      <c r="O89" s="148"/>
      <c r="P89" s="90"/>
      <c r="Q89" s="90"/>
      <c r="R89" s="91"/>
      <c r="S89" s="91"/>
      <c r="T89" s="91"/>
      <c r="U89" s="91"/>
      <c r="V89" s="91" t="s">
        <v>121</v>
      </c>
      <c r="W89" s="93"/>
    </row>
    <row r="90" spans="1:23" ht="15" customHeight="1">
      <c r="A90" s="102"/>
      <c r="B90" s="66"/>
      <c r="C90" s="144"/>
      <c r="D90" s="117"/>
      <c r="E90" s="118"/>
      <c r="F90" s="117"/>
      <c r="G90" s="117"/>
      <c r="H90" s="117"/>
      <c r="I90" s="182"/>
      <c r="J90" s="117"/>
      <c r="K90" s="88" t="s">
        <v>356</v>
      </c>
      <c r="L90" s="88"/>
      <c r="M90" s="119">
        <v>0</v>
      </c>
      <c r="N90" s="148"/>
      <c r="O90" s="148"/>
      <c r="P90" s="90"/>
      <c r="Q90" s="90"/>
      <c r="R90" s="91"/>
      <c r="S90" s="91"/>
      <c r="T90" s="91"/>
      <c r="U90" s="91"/>
      <c r="V90" s="91" t="s">
        <v>121</v>
      </c>
      <c r="W90" s="93"/>
    </row>
    <row r="91" spans="1:23" ht="15" customHeight="1">
      <c r="A91" s="102"/>
      <c r="B91" s="66"/>
      <c r="C91" s="144"/>
      <c r="D91" s="117"/>
      <c r="E91" s="118"/>
      <c r="F91" s="117"/>
      <c r="G91" s="117"/>
      <c r="H91" s="117"/>
      <c r="I91" s="182"/>
      <c r="J91" s="117"/>
      <c r="K91" s="88" t="s">
        <v>353</v>
      </c>
      <c r="L91" s="88"/>
      <c r="M91" s="119">
        <v>0</v>
      </c>
      <c r="N91" s="120"/>
      <c r="O91" s="120"/>
      <c r="P91" s="121"/>
      <c r="Q91" s="121"/>
      <c r="R91" s="91"/>
      <c r="S91" s="91"/>
      <c r="T91" s="91"/>
      <c r="U91" s="91"/>
      <c r="V91" s="91" t="s">
        <v>121</v>
      </c>
      <c r="W91" s="93"/>
    </row>
    <row r="92" spans="1:23" ht="15" customHeight="1">
      <c r="A92" s="102"/>
      <c r="B92" s="66"/>
      <c r="C92" s="144"/>
      <c r="D92" s="117"/>
      <c r="E92" s="118"/>
      <c r="F92" s="117"/>
      <c r="G92" s="117"/>
      <c r="H92" s="117"/>
      <c r="I92" s="182"/>
      <c r="J92" s="117"/>
      <c r="K92" s="88"/>
      <c r="L92" s="88"/>
      <c r="M92" s="119"/>
      <c r="N92" s="120"/>
      <c r="O92" s="120"/>
      <c r="P92" s="161"/>
      <c r="Q92" s="123"/>
      <c r="R92" s="123"/>
      <c r="S92" s="124" t="s">
        <v>202</v>
      </c>
      <c r="T92" s="124"/>
      <c r="U92" s="124"/>
      <c r="V92" s="124"/>
      <c r="W92" s="125">
        <v>0</v>
      </c>
    </row>
    <row r="93" spans="1:23" ht="15" customHeight="1">
      <c r="A93" s="102"/>
      <c r="B93" s="66"/>
      <c r="C93" s="176" t="s">
        <v>127</v>
      </c>
      <c r="D93" s="69">
        <v>0</v>
      </c>
      <c r="E93" s="69">
        <f>SUM(F93:I93)</f>
        <v>0</v>
      </c>
      <c r="F93" s="69">
        <v>0</v>
      </c>
      <c r="G93" s="69">
        <v>0</v>
      </c>
      <c r="H93" s="69">
        <v>0</v>
      </c>
      <c r="I93" s="165">
        <f>W96/1000</f>
        <v>0</v>
      </c>
      <c r="J93" s="69">
        <f>E93-D93</f>
        <v>0</v>
      </c>
      <c r="K93" s="106"/>
      <c r="L93" s="106"/>
      <c r="M93" s="107"/>
      <c r="N93" s="108"/>
      <c r="O93" s="108"/>
      <c r="P93" s="108"/>
      <c r="Q93" s="108"/>
      <c r="R93" s="177"/>
      <c r="S93" s="177"/>
      <c r="T93" s="177"/>
      <c r="U93" s="177"/>
      <c r="V93" s="177"/>
      <c r="W93" s="178"/>
    </row>
    <row r="94" spans="1:23" ht="15" customHeight="1">
      <c r="A94" s="102"/>
      <c r="B94" s="66"/>
      <c r="C94" s="135"/>
      <c r="D94" s="115"/>
      <c r="E94" s="113"/>
      <c r="F94" s="115"/>
      <c r="G94" s="115"/>
      <c r="H94" s="115"/>
      <c r="I94" s="181"/>
      <c r="J94" s="115"/>
      <c r="K94" s="79" t="s">
        <v>229</v>
      </c>
      <c r="L94" s="80"/>
      <c r="M94" s="116"/>
      <c r="N94" s="116"/>
      <c r="O94" s="116"/>
      <c r="P94" s="82"/>
      <c r="Q94" s="82"/>
      <c r="R94" s="83"/>
      <c r="S94" s="83"/>
      <c r="T94" s="83"/>
      <c r="U94" s="83"/>
      <c r="V94" s="83"/>
      <c r="W94" s="84"/>
    </row>
    <row r="95" spans="1:23" ht="15" customHeight="1">
      <c r="A95" s="102"/>
      <c r="B95" s="85"/>
      <c r="C95" s="135"/>
      <c r="D95" s="117"/>
      <c r="E95" s="118"/>
      <c r="F95" s="117"/>
      <c r="G95" s="117"/>
      <c r="H95" s="117"/>
      <c r="I95" s="182"/>
      <c r="J95" s="117"/>
      <c r="K95" s="88" t="s">
        <v>230</v>
      </c>
      <c r="L95" s="88"/>
      <c r="M95" s="119">
        <v>0</v>
      </c>
      <c r="N95" s="120"/>
      <c r="O95" s="120"/>
      <c r="P95" s="121"/>
      <c r="Q95" s="121"/>
      <c r="R95" s="91"/>
      <c r="S95" s="91"/>
      <c r="T95" s="91"/>
      <c r="U95" s="91"/>
      <c r="V95" s="91" t="s">
        <v>121</v>
      </c>
      <c r="W95" s="93">
        <v>0</v>
      </c>
    </row>
    <row r="96" spans="1:23" ht="15" customHeight="1">
      <c r="A96" s="102"/>
      <c r="B96" s="85"/>
      <c r="C96" s="135"/>
      <c r="D96" s="117"/>
      <c r="E96" s="118"/>
      <c r="F96" s="117"/>
      <c r="G96" s="122"/>
      <c r="H96" s="117"/>
      <c r="I96" s="182"/>
      <c r="J96" s="117"/>
      <c r="K96" s="88"/>
      <c r="L96" s="88"/>
      <c r="M96" s="119"/>
      <c r="N96" s="120"/>
      <c r="O96" s="120"/>
      <c r="P96" s="161"/>
      <c r="Q96" s="123"/>
      <c r="R96" s="123"/>
      <c r="S96" s="124" t="s">
        <v>202</v>
      </c>
      <c r="T96" s="124"/>
      <c r="U96" s="124"/>
      <c r="V96" s="124"/>
      <c r="W96" s="125">
        <f>SUM(W95)</f>
        <v>0</v>
      </c>
    </row>
    <row r="97" spans="1:24" ht="15" customHeight="1">
      <c r="A97" s="102"/>
      <c r="B97" s="85"/>
      <c r="C97" s="176" t="s">
        <v>350</v>
      </c>
      <c r="D97" s="69">
        <v>0</v>
      </c>
      <c r="E97" s="69">
        <f>SUM(F97:I97)</f>
        <v>0</v>
      </c>
      <c r="F97" s="69">
        <v>0</v>
      </c>
      <c r="G97" s="69">
        <v>0</v>
      </c>
      <c r="H97" s="69">
        <v>0</v>
      </c>
      <c r="I97" s="165">
        <f>W100/1000</f>
        <v>0</v>
      </c>
      <c r="J97" s="69">
        <f>E97-D97</f>
        <v>0</v>
      </c>
      <c r="K97" s="139"/>
      <c r="L97" s="139"/>
      <c r="M97" s="157"/>
      <c r="N97" s="158"/>
      <c r="O97" s="158"/>
      <c r="P97" s="158"/>
      <c r="Q97" s="158"/>
      <c r="R97" s="179"/>
      <c r="S97" s="179"/>
      <c r="T97" s="179"/>
      <c r="U97" s="179"/>
      <c r="V97" s="179"/>
      <c r="W97" s="180"/>
    </row>
    <row r="98" spans="1:24" ht="15" customHeight="1">
      <c r="A98" s="102"/>
      <c r="B98" s="85"/>
      <c r="C98" s="135"/>
      <c r="D98" s="115"/>
      <c r="E98" s="113"/>
      <c r="F98" s="115"/>
      <c r="G98" s="115"/>
      <c r="H98" s="115"/>
      <c r="I98" s="181"/>
      <c r="J98" s="115"/>
      <c r="K98" s="79" t="s">
        <v>351</v>
      </c>
      <c r="L98" s="80"/>
      <c r="M98" s="116"/>
      <c r="N98" s="116"/>
      <c r="O98" s="116"/>
      <c r="P98" s="82"/>
      <c r="Q98" s="82"/>
      <c r="R98" s="83"/>
      <c r="S98" s="83"/>
      <c r="T98" s="83"/>
      <c r="U98" s="83"/>
      <c r="V98" s="83"/>
      <c r="W98" s="84"/>
    </row>
    <row r="99" spans="1:24" ht="15" customHeight="1">
      <c r="A99" s="102"/>
      <c r="B99" s="85"/>
      <c r="C99" s="135"/>
      <c r="D99" s="117"/>
      <c r="E99" s="117"/>
      <c r="F99" s="117"/>
      <c r="G99" s="117"/>
      <c r="H99" s="117"/>
      <c r="I99" s="182"/>
      <c r="J99" s="117"/>
      <c r="K99" s="88" t="s">
        <v>352</v>
      </c>
      <c r="L99" s="88"/>
      <c r="M99" s="119">
        <v>0</v>
      </c>
      <c r="N99" s="120"/>
      <c r="O99" s="120"/>
      <c r="P99" s="121"/>
      <c r="Q99" s="121"/>
      <c r="R99" s="91"/>
      <c r="S99" s="91"/>
      <c r="T99" s="91"/>
      <c r="U99" s="91"/>
      <c r="V99" s="91" t="s">
        <v>121</v>
      </c>
      <c r="W99" s="93">
        <v>0</v>
      </c>
    </row>
    <row r="100" spans="1:24" ht="15" customHeight="1">
      <c r="A100" s="102"/>
      <c r="B100" s="85"/>
      <c r="C100" s="172"/>
      <c r="D100" s="122"/>
      <c r="E100" s="183"/>
      <c r="F100" s="122"/>
      <c r="G100" s="122"/>
      <c r="H100" s="122"/>
      <c r="I100" s="184"/>
      <c r="J100" s="122"/>
      <c r="K100" s="185"/>
      <c r="L100" s="185"/>
      <c r="M100" s="186"/>
      <c r="N100" s="187"/>
      <c r="O100" s="187"/>
      <c r="P100" s="161"/>
      <c r="Q100" s="123"/>
      <c r="R100" s="161"/>
      <c r="S100" s="188" t="s">
        <v>202</v>
      </c>
      <c r="T100" s="188"/>
      <c r="U100" s="188"/>
      <c r="V100" s="188"/>
      <c r="W100" s="100">
        <f>SUM(W99)</f>
        <v>0</v>
      </c>
      <c r="X100" s="209"/>
    </row>
    <row r="101" spans="1:24" ht="15" customHeight="1">
      <c r="A101" s="101" t="s">
        <v>86</v>
      </c>
      <c r="B101" s="48" t="s">
        <v>244</v>
      </c>
      <c r="C101" s="49"/>
      <c r="D101" s="126">
        <f>D102</f>
        <v>0</v>
      </c>
      <c r="E101" s="126">
        <f>E102</f>
        <v>14330</v>
      </c>
      <c r="F101" s="126">
        <f>F102</f>
        <v>0</v>
      </c>
      <c r="G101" s="127">
        <f>G102</f>
        <v>0</v>
      </c>
      <c r="H101" s="126">
        <f t="shared" ref="H101" si="16">H102</f>
        <v>0</v>
      </c>
      <c r="I101" s="127">
        <f>I102</f>
        <v>14330</v>
      </c>
      <c r="J101" s="126">
        <f>E101-D101</f>
        <v>14330</v>
      </c>
      <c r="K101" s="52"/>
      <c r="L101" s="52"/>
      <c r="M101" s="53"/>
      <c r="N101" s="54"/>
      <c r="O101" s="54"/>
      <c r="P101" s="54"/>
      <c r="Q101" s="54"/>
      <c r="R101" s="54"/>
      <c r="S101" s="54"/>
      <c r="T101" s="54"/>
      <c r="U101" s="54"/>
      <c r="V101" s="54"/>
      <c r="W101" s="56"/>
    </row>
    <row r="102" spans="1:24" ht="15" customHeight="1">
      <c r="A102" s="102"/>
      <c r="B102" s="58" t="s">
        <v>86</v>
      </c>
      <c r="C102" s="59" t="s">
        <v>194</v>
      </c>
      <c r="D102" s="60">
        <f>D103+D107+D111</f>
        <v>0</v>
      </c>
      <c r="E102" s="60">
        <f>E103+E107+E111</f>
        <v>14330</v>
      </c>
      <c r="F102" s="60">
        <f>F103+F107+F111</f>
        <v>0</v>
      </c>
      <c r="G102" s="61">
        <f>G103+G107+G111</f>
        <v>0</v>
      </c>
      <c r="H102" s="60">
        <f t="shared" ref="H102" si="17">H103+H107+H111</f>
        <v>0</v>
      </c>
      <c r="I102" s="61">
        <f>I103+I107+I111</f>
        <v>14330</v>
      </c>
      <c r="J102" s="60">
        <f>E102-D102</f>
        <v>14330</v>
      </c>
      <c r="K102" s="59"/>
      <c r="L102" s="59"/>
      <c r="M102" s="62"/>
      <c r="N102" s="63"/>
      <c r="O102" s="63"/>
      <c r="P102" s="63"/>
      <c r="Q102" s="63"/>
      <c r="R102" s="64"/>
      <c r="S102" s="64"/>
      <c r="T102" s="64"/>
      <c r="U102" s="64"/>
      <c r="V102" s="64"/>
      <c r="W102" s="65"/>
    </row>
    <row r="103" spans="1:24" ht="15" customHeight="1">
      <c r="A103" s="102"/>
      <c r="B103" s="66"/>
      <c r="C103" s="164" t="s">
        <v>241</v>
      </c>
      <c r="D103" s="69">
        <v>0</v>
      </c>
      <c r="E103" s="69">
        <f>SUM(F103:I103)</f>
        <v>0</v>
      </c>
      <c r="F103" s="69">
        <v>0</v>
      </c>
      <c r="G103" s="71">
        <v>0</v>
      </c>
      <c r="H103" s="71">
        <v>0</v>
      </c>
      <c r="I103" s="165">
        <f>W106/1000</f>
        <v>0</v>
      </c>
      <c r="J103" s="69">
        <f>E103-D103</f>
        <v>0</v>
      </c>
      <c r="K103" s="156"/>
      <c r="L103" s="139"/>
      <c r="M103" s="140"/>
      <c r="N103" s="141"/>
      <c r="O103" s="141"/>
      <c r="P103" s="141"/>
      <c r="Q103" s="141"/>
      <c r="R103" s="141"/>
      <c r="S103" s="141"/>
      <c r="T103" s="141"/>
      <c r="U103" s="141"/>
      <c r="V103" s="141"/>
      <c r="W103" s="143"/>
    </row>
    <row r="104" spans="1:24" ht="15" customHeight="1">
      <c r="A104" s="102"/>
      <c r="B104" s="66"/>
      <c r="C104" s="144"/>
      <c r="D104" s="115"/>
      <c r="E104" s="113"/>
      <c r="F104" s="115"/>
      <c r="G104" s="115"/>
      <c r="H104" s="115"/>
      <c r="I104" s="114"/>
      <c r="J104" s="115"/>
      <c r="K104" s="79" t="s">
        <v>242</v>
      </c>
      <c r="L104" s="80"/>
      <c r="M104" s="189"/>
      <c r="N104" s="190"/>
      <c r="O104" s="190"/>
      <c r="P104" s="82"/>
      <c r="Q104" s="82"/>
      <c r="R104" s="82"/>
      <c r="S104" s="82"/>
      <c r="T104" s="82"/>
      <c r="U104" s="82"/>
      <c r="V104" s="82"/>
      <c r="W104" s="84"/>
    </row>
    <row r="105" spans="1:24" ht="15" customHeight="1">
      <c r="A105" s="102"/>
      <c r="B105" s="66"/>
      <c r="C105" s="144"/>
      <c r="D105" s="117"/>
      <c r="E105" s="118"/>
      <c r="F105" s="117"/>
      <c r="G105" s="117"/>
      <c r="H105" s="117"/>
      <c r="I105" s="118"/>
      <c r="J105" s="145"/>
      <c r="K105" s="160" t="s">
        <v>243</v>
      </c>
      <c r="L105" s="88"/>
      <c r="M105" s="147">
        <v>0</v>
      </c>
      <c r="N105" s="121"/>
      <c r="O105" s="121"/>
      <c r="P105" s="121"/>
      <c r="Q105" s="121"/>
      <c r="R105" s="91"/>
      <c r="S105" s="91"/>
      <c r="T105" s="91"/>
      <c r="U105" s="91"/>
      <c r="V105" s="91" t="s">
        <v>121</v>
      </c>
      <c r="W105" s="93">
        <f>M105</f>
        <v>0</v>
      </c>
    </row>
    <row r="106" spans="1:24" ht="15" customHeight="1">
      <c r="A106" s="102"/>
      <c r="B106" s="66"/>
      <c r="C106" s="144"/>
      <c r="D106" s="117"/>
      <c r="E106" s="118"/>
      <c r="F106" s="117"/>
      <c r="G106" s="117"/>
      <c r="H106" s="117"/>
      <c r="I106" s="118"/>
      <c r="J106" s="145"/>
      <c r="K106" s="160"/>
      <c r="L106" s="88"/>
      <c r="M106" s="147"/>
      <c r="N106" s="121"/>
      <c r="O106" s="121"/>
      <c r="P106" s="161"/>
      <c r="Q106" s="123"/>
      <c r="R106" s="191"/>
      <c r="S106" s="192" t="s">
        <v>202</v>
      </c>
      <c r="T106" s="192"/>
      <c r="U106" s="192"/>
      <c r="V106" s="192"/>
      <c r="W106" s="125">
        <f>W105</f>
        <v>0</v>
      </c>
    </row>
    <row r="107" spans="1:24" ht="15" customHeight="1">
      <c r="A107" s="102"/>
      <c r="B107" s="66"/>
      <c r="C107" s="164" t="s">
        <v>357</v>
      </c>
      <c r="D107" s="69">
        <v>0</v>
      </c>
      <c r="E107" s="69">
        <f>SUM(F107:I107)</f>
        <v>30</v>
      </c>
      <c r="F107" s="69">
        <v>0</v>
      </c>
      <c r="G107" s="71">
        <v>0</v>
      </c>
      <c r="H107" s="71">
        <v>0</v>
      </c>
      <c r="I107" s="165">
        <f>W110/1000</f>
        <v>30</v>
      </c>
      <c r="J107" s="69">
        <f>E107-D107</f>
        <v>30</v>
      </c>
      <c r="K107" s="156"/>
      <c r="L107" s="139"/>
      <c r="M107" s="140"/>
      <c r="N107" s="141"/>
      <c r="O107" s="141"/>
      <c r="P107" s="141"/>
      <c r="Q107" s="141"/>
      <c r="R107" s="141"/>
      <c r="S107" s="141"/>
      <c r="T107" s="141"/>
      <c r="U107" s="141"/>
      <c r="V107" s="141"/>
      <c r="W107" s="143"/>
    </row>
    <row r="108" spans="1:24" ht="15" customHeight="1">
      <c r="A108" s="102"/>
      <c r="B108" s="66"/>
      <c r="C108" s="144"/>
      <c r="D108" s="115"/>
      <c r="E108" s="113"/>
      <c r="F108" s="115"/>
      <c r="G108" s="117"/>
      <c r="H108" s="117"/>
      <c r="I108" s="114"/>
      <c r="J108" s="115"/>
      <c r="K108" s="79" t="s">
        <v>394</v>
      </c>
      <c r="L108" s="80"/>
      <c r="M108" s="189"/>
      <c r="N108" s="190"/>
      <c r="O108" s="190"/>
      <c r="P108" s="82"/>
      <c r="Q108" s="82"/>
      <c r="R108" s="82"/>
      <c r="S108" s="82"/>
      <c r="T108" s="82"/>
      <c r="U108" s="82"/>
      <c r="V108" s="82"/>
      <c r="W108" s="84"/>
    </row>
    <row r="109" spans="1:24" ht="15" customHeight="1">
      <c r="A109" s="102"/>
      <c r="B109" s="66"/>
      <c r="C109" s="144"/>
      <c r="D109" s="117"/>
      <c r="E109" s="118"/>
      <c r="F109" s="117"/>
      <c r="G109" s="117"/>
      <c r="H109" s="117"/>
      <c r="I109" s="118"/>
      <c r="J109" s="145"/>
      <c r="K109" s="160" t="s">
        <v>231</v>
      </c>
      <c r="L109" s="88"/>
      <c r="M109" s="147">
        <v>30000</v>
      </c>
      <c r="N109" s="121"/>
      <c r="O109" s="121"/>
      <c r="P109" s="121"/>
      <c r="Q109" s="121"/>
      <c r="R109" s="91"/>
      <c r="S109" s="91"/>
      <c r="T109" s="91"/>
      <c r="U109" s="91"/>
      <c r="V109" s="91" t="s">
        <v>121</v>
      </c>
      <c r="W109" s="93">
        <f>M109</f>
        <v>30000</v>
      </c>
    </row>
    <row r="110" spans="1:24" ht="15" customHeight="1">
      <c r="A110" s="102"/>
      <c r="B110" s="66"/>
      <c r="C110" s="144"/>
      <c r="D110" s="117"/>
      <c r="E110" s="118"/>
      <c r="F110" s="117"/>
      <c r="G110" s="117"/>
      <c r="H110" s="117"/>
      <c r="I110" s="118"/>
      <c r="J110" s="145"/>
      <c r="K110" s="160"/>
      <c r="L110" s="88"/>
      <c r="M110" s="147"/>
      <c r="N110" s="121"/>
      <c r="O110" s="121"/>
      <c r="P110" s="161"/>
      <c r="Q110" s="123"/>
      <c r="R110" s="191"/>
      <c r="S110" s="192" t="s">
        <v>202</v>
      </c>
      <c r="T110" s="192"/>
      <c r="U110" s="192"/>
      <c r="V110" s="192"/>
      <c r="W110" s="125">
        <f>W109</f>
        <v>30000</v>
      </c>
    </row>
    <row r="111" spans="1:24" ht="15" customHeight="1">
      <c r="A111" s="102"/>
      <c r="B111" s="66"/>
      <c r="C111" s="193" t="s">
        <v>37</v>
      </c>
      <c r="D111" s="69">
        <v>0</v>
      </c>
      <c r="E111" s="69">
        <f>SUM(F111:I111)</f>
        <v>14300</v>
      </c>
      <c r="F111" s="69">
        <v>0</v>
      </c>
      <c r="G111" s="69">
        <v>0</v>
      </c>
      <c r="H111" s="69">
        <v>0</v>
      </c>
      <c r="I111" s="155">
        <f>(W114+W117)/1000</f>
        <v>14300</v>
      </c>
      <c r="J111" s="69">
        <f>E111-D111</f>
        <v>14300</v>
      </c>
      <c r="K111" s="194"/>
      <c r="L111" s="141"/>
      <c r="M111" s="140"/>
      <c r="N111" s="141"/>
      <c r="O111" s="141"/>
      <c r="P111" s="141"/>
      <c r="Q111" s="141"/>
      <c r="R111" s="141"/>
      <c r="S111" s="141"/>
      <c r="T111" s="141"/>
      <c r="U111" s="141"/>
      <c r="V111" s="141"/>
      <c r="W111" s="143"/>
    </row>
    <row r="112" spans="1:24" ht="15" customHeight="1">
      <c r="A112" s="102"/>
      <c r="B112" s="66"/>
      <c r="C112" s="144"/>
      <c r="D112" s="115"/>
      <c r="E112" s="113"/>
      <c r="F112" s="115"/>
      <c r="G112" s="115"/>
      <c r="H112" s="115"/>
      <c r="I112" s="113"/>
      <c r="J112" s="115"/>
      <c r="K112" s="79" t="s">
        <v>362</v>
      </c>
      <c r="L112" s="82"/>
      <c r="M112" s="189"/>
      <c r="N112" s="190"/>
      <c r="O112" s="190"/>
      <c r="P112" s="190"/>
      <c r="Q112" s="190"/>
      <c r="R112" s="190"/>
      <c r="S112" s="190"/>
      <c r="T112" s="190"/>
      <c r="U112" s="190"/>
      <c r="V112" s="190"/>
      <c r="W112" s="195"/>
    </row>
    <row r="113" spans="1:23" ht="15" customHeight="1">
      <c r="A113" s="102"/>
      <c r="B113" s="66"/>
      <c r="C113" s="144"/>
      <c r="D113" s="117"/>
      <c r="E113" s="118"/>
      <c r="F113" s="117"/>
      <c r="G113" s="117"/>
      <c r="H113" s="117"/>
      <c r="I113" s="118"/>
      <c r="J113" s="145"/>
      <c r="K113" s="581" t="s">
        <v>358</v>
      </c>
      <c r="L113" s="88"/>
      <c r="M113" s="147">
        <v>50000</v>
      </c>
      <c r="N113" s="121" t="s">
        <v>297</v>
      </c>
      <c r="O113" s="121">
        <v>23</v>
      </c>
      <c r="P113" s="121" t="s">
        <v>299</v>
      </c>
      <c r="Q113" s="121" t="s">
        <v>300</v>
      </c>
      <c r="R113" s="149">
        <v>12</v>
      </c>
      <c r="S113" s="149" t="s">
        <v>298</v>
      </c>
      <c r="T113" s="149"/>
      <c r="U113" s="149"/>
      <c r="V113" s="91" t="s">
        <v>121</v>
      </c>
      <c r="W113" s="150">
        <f>M113*O113*R113</f>
        <v>13800000</v>
      </c>
    </row>
    <row r="114" spans="1:23" ht="15" customHeight="1">
      <c r="A114" s="102"/>
      <c r="B114" s="66"/>
      <c r="C114" s="144"/>
      <c r="D114" s="117"/>
      <c r="E114" s="118"/>
      <c r="F114" s="117"/>
      <c r="G114" s="117"/>
      <c r="H114" s="117"/>
      <c r="I114" s="118"/>
      <c r="J114" s="117"/>
      <c r="K114" s="90"/>
      <c r="L114" s="88"/>
      <c r="M114" s="147"/>
      <c r="N114" s="121"/>
      <c r="O114" s="121"/>
      <c r="P114" s="121"/>
      <c r="Q114" s="121"/>
      <c r="R114" s="149"/>
      <c r="S114" s="192" t="s">
        <v>34</v>
      </c>
      <c r="T114" s="192"/>
      <c r="U114" s="192"/>
      <c r="V114" s="192"/>
      <c r="W114" s="125">
        <f>W113</f>
        <v>13800000</v>
      </c>
    </row>
    <row r="115" spans="1:23" ht="15" customHeight="1">
      <c r="A115" s="102"/>
      <c r="B115" s="66"/>
      <c r="C115" s="144"/>
      <c r="D115" s="117"/>
      <c r="E115" s="118"/>
      <c r="F115" s="117"/>
      <c r="G115" s="117"/>
      <c r="H115" s="117"/>
      <c r="I115" s="118"/>
      <c r="J115" s="117"/>
      <c r="K115" s="731" t="s">
        <v>363</v>
      </c>
      <c r="L115" s="88"/>
      <c r="M115" s="147"/>
      <c r="N115" s="121"/>
      <c r="O115" s="121"/>
      <c r="P115" s="121"/>
      <c r="Q115" s="121"/>
      <c r="R115" s="149"/>
      <c r="S115" s="149"/>
      <c r="T115" s="149"/>
      <c r="U115" s="149"/>
      <c r="V115" s="91"/>
      <c r="W115" s="150"/>
    </row>
    <row r="116" spans="1:23" ht="15" customHeight="1">
      <c r="A116" s="102"/>
      <c r="B116" s="66"/>
      <c r="C116" s="144"/>
      <c r="D116" s="117"/>
      <c r="E116" s="118"/>
      <c r="F116" s="117"/>
      <c r="G116" s="117"/>
      <c r="H116" s="117"/>
      <c r="I116" s="118"/>
      <c r="J116" s="117"/>
      <c r="K116" s="160" t="s">
        <v>232</v>
      </c>
      <c r="L116" s="88"/>
      <c r="M116" s="147">
        <v>500000</v>
      </c>
      <c r="N116" s="121"/>
      <c r="O116" s="121"/>
      <c r="P116" s="121"/>
      <c r="Q116" s="121"/>
      <c r="R116" s="149"/>
      <c r="S116" s="149"/>
      <c r="T116" s="149"/>
      <c r="U116" s="149"/>
      <c r="V116" s="91" t="s">
        <v>121</v>
      </c>
      <c r="W116" s="150">
        <f>M116</f>
        <v>500000</v>
      </c>
    </row>
    <row r="117" spans="1:23" ht="15" customHeight="1" thickBot="1">
      <c r="A117" s="196"/>
      <c r="B117" s="197"/>
      <c r="C117" s="198"/>
      <c r="D117" s="199"/>
      <c r="E117" s="200"/>
      <c r="F117" s="199"/>
      <c r="G117" s="199"/>
      <c r="H117" s="199"/>
      <c r="I117" s="200"/>
      <c r="J117" s="199"/>
      <c r="K117" s="201"/>
      <c r="L117" s="201"/>
      <c r="M117" s="202"/>
      <c r="N117" s="203"/>
      <c r="O117" s="203"/>
      <c r="P117" s="204"/>
      <c r="Q117" s="205"/>
      <c r="R117" s="204"/>
      <c r="S117" s="206" t="s">
        <v>202</v>
      </c>
      <c r="T117" s="206"/>
      <c r="U117" s="206"/>
      <c r="V117" s="206"/>
      <c r="W117" s="207">
        <f>SUM(W116)</f>
        <v>500000</v>
      </c>
    </row>
    <row r="118" spans="1:23" ht="15.75" customHeight="1">
      <c r="A118" s="111"/>
      <c r="B118" s="111"/>
      <c r="C118" s="144"/>
      <c r="D118" s="121"/>
      <c r="E118" s="121"/>
      <c r="F118" s="121"/>
      <c r="G118" s="121"/>
      <c r="H118" s="121"/>
      <c r="I118" s="121"/>
      <c r="J118" s="121"/>
      <c r="K118" s="88"/>
      <c r="L118" s="88"/>
      <c r="M118" s="147"/>
      <c r="N118" s="121"/>
      <c r="O118" s="121"/>
      <c r="P118" s="121"/>
      <c r="Q118" s="121"/>
      <c r="R118" s="149"/>
      <c r="S118" s="149"/>
      <c r="T118" s="149"/>
      <c r="U118" s="149"/>
      <c r="V118" s="149"/>
      <c r="W118" s="118"/>
    </row>
  </sheetData>
  <mergeCells count="9">
    <mergeCell ref="A3:W3"/>
    <mergeCell ref="A1:W1"/>
    <mergeCell ref="K4:W5"/>
    <mergeCell ref="A6:C6"/>
    <mergeCell ref="J4:J5"/>
    <mergeCell ref="D4:D5"/>
    <mergeCell ref="E4:E5"/>
    <mergeCell ref="A4:C4"/>
    <mergeCell ref="F4:I4"/>
  </mergeCells>
  <phoneticPr fontId="1" type="noConversion"/>
  <pageMargins left="0.7" right="0.7" top="0.75" bottom="0.75" header="0.3" footer="0.3"/>
  <pageSetup paperSize="9" scale="6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53"/>
  <sheetViews>
    <sheetView view="pageBreakPreview" zoomScale="110" zoomScaleNormal="115" zoomScaleSheetLayoutView="110" zoomScalePageLayoutView="115" workbookViewId="0">
      <pane ySplit="6" topLeftCell="A197" activePane="bottomLeft" state="frozen"/>
      <selection pane="bottomLeft" activeCell="O197" sqref="O197"/>
    </sheetView>
  </sheetViews>
  <sheetFormatPr defaultRowHeight="11.25"/>
  <cols>
    <col min="1" max="1" width="9.875" style="11" customWidth="1"/>
    <col min="2" max="2" width="10.125" style="11" customWidth="1"/>
    <col min="3" max="3" width="13.625" style="11" customWidth="1"/>
    <col min="4" max="4" width="8.75" style="323" customWidth="1"/>
    <col min="5" max="10" width="8.75" style="13" customWidth="1"/>
    <col min="11" max="11" width="0.5" style="11" hidden="1" customWidth="1"/>
    <col min="12" max="13" width="10.5" style="11" customWidth="1"/>
    <col min="14" max="14" width="9.125" style="11" customWidth="1"/>
    <col min="15" max="15" width="2.5" style="484" customWidth="1"/>
    <col min="16" max="17" width="3.75" style="11" customWidth="1"/>
    <col min="18" max="18" width="2.5" style="11" customWidth="1"/>
    <col min="19" max="19" width="4.375" style="11" customWidth="1"/>
    <col min="20" max="20" width="3.875" style="11" customWidth="1"/>
    <col min="21" max="21" width="2.5" style="484" customWidth="1"/>
    <col min="22" max="22" width="10" style="11" customWidth="1"/>
    <col min="23" max="24" width="9" style="11"/>
    <col min="25" max="25" width="13" style="11" bestFit="1" customWidth="1"/>
    <col min="26" max="16384" width="9" style="11"/>
  </cols>
  <sheetData>
    <row r="1" spans="1:25" ht="37.5" customHeight="1">
      <c r="A1" s="211" t="s">
        <v>42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</row>
    <row r="2" spans="1:25" ht="15" customHeight="1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</row>
    <row r="3" spans="1:25" ht="17.25" customHeight="1" thickBot="1">
      <c r="A3" s="213" t="s">
        <v>25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</row>
    <row r="4" spans="1:25" ht="15" customHeight="1">
      <c r="A4" s="214" t="s">
        <v>187</v>
      </c>
      <c r="B4" s="215"/>
      <c r="C4" s="216"/>
      <c r="D4" s="217" t="str">
        <f>세입예산서!D4</f>
        <v>2020년예산
(A)</v>
      </c>
      <c r="E4" s="217" t="str">
        <f>세입예산서!E4</f>
        <v>2021년예산
(B)</v>
      </c>
      <c r="F4" s="735" t="str">
        <f>세입예산서!F4</f>
        <v>2021년 예산</v>
      </c>
      <c r="G4" s="736"/>
      <c r="H4" s="736"/>
      <c r="I4" s="737"/>
      <c r="J4" s="218" t="s">
        <v>46</v>
      </c>
      <c r="K4" s="219" t="s">
        <v>118</v>
      </c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1"/>
    </row>
    <row r="5" spans="1:25" ht="15" customHeight="1">
      <c r="A5" s="222" t="s">
        <v>184</v>
      </c>
      <c r="B5" s="223" t="s">
        <v>185</v>
      </c>
      <c r="C5" s="223" t="s">
        <v>186</v>
      </c>
      <c r="D5" s="218"/>
      <c r="E5" s="218"/>
      <c r="F5" s="224" t="s">
        <v>47</v>
      </c>
      <c r="G5" s="224" t="s">
        <v>401</v>
      </c>
      <c r="H5" s="224" t="s">
        <v>135</v>
      </c>
      <c r="I5" s="224" t="s">
        <v>402</v>
      </c>
      <c r="J5" s="225"/>
      <c r="K5" s="226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27"/>
    </row>
    <row r="6" spans="1:25" ht="22.5" customHeight="1">
      <c r="A6" s="228" t="s">
        <v>193</v>
      </c>
      <c r="B6" s="229"/>
      <c r="C6" s="229"/>
      <c r="D6" s="230">
        <f>D7+D122+D138+D187+D193</f>
        <v>0</v>
      </c>
      <c r="E6" s="230">
        <f>E7+E122+E138+E187+E193</f>
        <v>273330</v>
      </c>
      <c r="F6" s="230">
        <f>F7+F122+F138+F187+F193</f>
        <v>0</v>
      </c>
      <c r="G6" s="230">
        <f>G7+G122+G138+G187+G193</f>
        <v>14120</v>
      </c>
      <c r="H6" s="230">
        <f>H7+H122+H138+H187+H193</f>
        <v>2000</v>
      </c>
      <c r="I6" s="230">
        <f>I7+I122+I138+I187+I193</f>
        <v>257210.00000000003</v>
      </c>
      <c r="J6" s="230">
        <f>E6-D6</f>
        <v>273330</v>
      </c>
      <c r="K6" s="231"/>
      <c r="L6" s="232"/>
      <c r="M6" s="232"/>
      <c r="N6" s="232"/>
      <c r="O6" s="233"/>
      <c r="P6" s="232"/>
      <c r="Q6" s="232"/>
      <c r="R6" s="232"/>
      <c r="S6" s="232"/>
      <c r="T6" s="232"/>
      <c r="U6" s="233"/>
      <c r="V6" s="234"/>
    </row>
    <row r="7" spans="1:25" ht="15" customHeight="1">
      <c r="A7" s="235" t="s">
        <v>28</v>
      </c>
      <c r="B7" s="236" t="s">
        <v>218</v>
      </c>
      <c r="C7" s="237"/>
      <c r="D7" s="238">
        <f>D8+D69+D83</f>
        <v>0</v>
      </c>
      <c r="E7" s="238">
        <f>E8+E69+E83</f>
        <v>250485.37000000002</v>
      </c>
      <c r="F7" s="238">
        <f>F8+F69+F83</f>
        <v>0</v>
      </c>
      <c r="G7" s="238">
        <f>G8+G69+G83</f>
        <v>14120</v>
      </c>
      <c r="H7" s="238">
        <f>H8+H69+H83</f>
        <v>1520</v>
      </c>
      <c r="I7" s="238">
        <f>I8+I69+I83</f>
        <v>234845.37000000002</v>
      </c>
      <c r="J7" s="238">
        <f>E7-D7</f>
        <v>250485.37000000002</v>
      </c>
      <c r="K7" s="239"/>
      <c r="L7" s="240"/>
      <c r="M7" s="240"/>
      <c r="N7" s="240"/>
      <c r="O7" s="241"/>
      <c r="P7" s="240"/>
      <c r="Q7" s="240"/>
      <c r="R7" s="240"/>
      <c r="S7" s="240"/>
      <c r="T7" s="240"/>
      <c r="U7" s="241"/>
      <c r="V7" s="242"/>
    </row>
    <row r="8" spans="1:25" ht="15" customHeight="1">
      <c r="A8" s="243"/>
      <c r="B8" s="244" t="s">
        <v>29</v>
      </c>
      <c r="C8" s="245" t="s">
        <v>194</v>
      </c>
      <c r="D8" s="246">
        <f t="shared" ref="D8:I8" si="0">D9+D18+D40+D47+D62</f>
        <v>0</v>
      </c>
      <c r="E8" s="246">
        <f t="shared" si="0"/>
        <v>203855.37000000002</v>
      </c>
      <c r="F8" s="246">
        <f t="shared" si="0"/>
        <v>0</v>
      </c>
      <c r="G8" s="246">
        <f>G9+G18+G40+G47+G62</f>
        <v>0</v>
      </c>
      <c r="H8" s="246">
        <f>H9+H18+H40+H47+H62</f>
        <v>0</v>
      </c>
      <c r="I8" s="246">
        <f t="shared" si="0"/>
        <v>203855.37000000002</v>
      </c>
      <c r="J8" s="247">
        <f>E8-D8</f>
        <v>203855.37000000002</v>
      </c>
      <c r="K8" s="248"/>
      <c r="L8" s="249"/>
      <c r="M8" s="249"/>
      <c r="N8" s="249"/>
      <c r="O8" s="250"/>
      <c r="P8" s="249"/>
      <c r="Q8" s="249"/>
      <c r="R8" s="249"/>
      <c r="S8" s="249"/>
      <c r="T8" s="249"/>
      <c r="U8" s="250"/>
      <c r="V8" s="251"/>
    </row>
    <row r="9" spans="1:25" ht="15" customHeight="1">
      <c r="A9" s="243"/>
      <c r="B9" s="252"/>
      <c r="C9" s="72" t="s">
        <v>30</v>
      </c>
      <c r="D9" s="253">
        <v>0</v>
      </c>
      <c r="E9" s="254">
        <f>SUM(F9:I9)</f>
        <v>170543.04</v>
      </c>
      <c r="F9" s="254">
        <v>0</v>
      </c>
      <c r="G9" s="254">
        <v>0</v>
      </c>
      <c r="H9" s="254">
        <v>0</v>
      </c>
      <c r="I9" s="254">
        <f>(V14+V17)/1000</f>
        <v>170543.04</v>
      </c>
      <c r="J9" s="254">
        <f>E9-D9</f>
        <v>170543.04</v>
      </c>
      <c r="K9" s="255"/>
      <c r="L9" s="74"/>
      <c r="M9" s="74"/>
      <c r="N9" s="74"/>
      <c r="O9" s="256"/>
      <c r="P9" s="74"/>
      <c r="Q9" s="74"/>
      <c r="R9" s="74"/>
      <c r="S9" s="74"/>
      <c r="T9" s="74"/>
      <c r="U9" s="256"/>
      <c r="V9" s="257"/>
    </row>
    <row r="10" spans="1:25" ht="15" customHeight="1">
      <c r="A10" s="243"/>
      <c r="B10" s="252"/>
      <c r="C10" s="258"/>
      <c r="D10" s="259"/>
      <c r="E10" s="260"/>
      <c r="F10" s="261"/>
      <c r="G10" s="261"/>
      <c r="H10" s="261"/>
      <c r="I10" s="260"/>
      <c r="J10" s="261"/>
      <c r="K10" s="262"/>
      <c r="L10" s="263" t="s">
        <v>395</v>
      </c>
      <c r="M10" s="263"/>
      <c r="N10" s="264"/>
      <c r="O10" s="265"/>
      <c r="P10" s="266"/>
      <c r="Q10" s="266"/>
      <c r="R10" s="266"/>
      <c r="S10" s="266"/>
      <c r="T10" s="266"/>
      <c r="U10" s="265"/>
      <c r="V10" s="267"/>
    </row>
    <row r="11" spans="1:25" ht="15" customHeight="1">
      <c r="A11" s="243"/>
      <c r="B11" s="252"/>
      <c r="C11" s="258"/>
      <c r="D11" s="268"/>
      <c r="E11" s="269"/>
      <c r="F11" s="270"/>
      <c r="G11" s="270"/>
      <c r="H11" s="270"/>
      <c r="I11" s="269"/>
      <c r="J11" s="270"/>
      <c r="K11" s="271"/>
      <c r="L11" s="258" t="str">
        <f>종사자보수일람표!B5</f>
        <v>시설장</v>
      </c>
      <c r="M11" s="272" t="s">
        <v>180</v>
      </c>
      <c r="N11" s="273">
        <f>종사자보수일람표!E5</f>
        <v>2200000</v>
      </c>
      <c r="O11" s="274" t="s">
        <v>35</v>
      </c>
      <c r="P11" s="273">
        <v>1</v>
      </c>
      <c r="Q11" s="273" t="s">
        <v>0</v>
      </c>
      <c r="R11" s="273" t="s">
        <v>35</v>
      </c>
      <c r="S11" s="273">
        <v>12</v>
      </c>
      <c r="T11" s="273" t="s">
        <v>1</v>
      </c>
      <c r="U11" s="275" t="s">
        <v>36</v>
      </c>
      <c r="V11" s="276">
        <f>N11*P11*S11</f>
        <v>26400000</v>
      </c>
    </row>
    <row r="12" spans="1:25" ht="15" customHeight="1">
      <c r="A12" s="243"/>
      <c r="B12" s="252"/>
      <c r="C12" s="258"/>
      <c r="D12" s="268"/>
      <c r="E12" s="269"/>
      <c r="F12" s="270"/>
      <c r="G12" s="270"/>
      <c r="H12" s="270"/>
      <c r="I12" s="269"/>
      <c r="J12" s="270"/>
      <c r="K12" s="271"/>
      <c r="L12" s="258" t="str">
        <f>종사자보수일람표!B6</f>
        <v>직업훈련교사</v>
      </c>
      <c r="M12" s="272" t="s">
        <v>180</v>
      </c>
      <c r="N12" s="273">
        <f>종사자보수일람표!E6</f>
        <v>2000000</v>
      </c>
      <c r="O12" s="274" t="s">
        <v>35</v>
      </c>
      <c r="P12" s="273">
        <v>1</v>
      </c>
      <c r="Q12" s="273" t="s">
        <v>0</v>
      </c>
      <c r="R12" s="273" t="s">
        <v>35</v>
      </c>
      <c r="S12" s="273">
        <v>12</v>
      </c>
      <c r="T12" s="273" t="s">
        <v>1</v>
      </c>
      <c r="U12" s="275" t="s">
        <v>36</v>
      </c>
      <c r="V12" s="276">
        <f>N12*P12*S12</f>
        <v>24000000</v>
      </c>
    </row>
    <row r="13" spans="1:25" ht="15" customHeight="1">
      <c r="A13" s="243"/>
      <c r="B13" s="252"/>
      <c r="C13" s="258"/>
      <c r="D13" s="268"/>
      <c r="E13" s="269"/>
      <c r="F13" s="270"/>
      <c r="G13" s="270"/>
      <c r="H13" s="270"/>
      <c r="I13" s="269"/>
      <c r="J13" s="270"/>
      <c r="K13" s="271"/>
      <c r="L13" s="258" t="str">
        <f>종사자보수일람표!B7</f>
        <v>사무원</v>
      </c>
      <c r="M13" s="272" t="s">
        <v>180</v>
      </c>
      <c r="N13" s="273">
        <f>종사자보수일람표!E7</f>
        <v>1850000</v>
      </c>
      <c r="O13" s="274" t="s">
        <v>35</v>
      </c>
      <c r="P13" s="273">
        <v>1</v>
      </c>
      <c r="Q13" s="273" t="s">
        <v>0</v>
      </c>
      <c r="R13" s="273" t="s">
        <v>35</v>
      </c>
      <c r="S13" s="273">
        <v>12</v>
      </c>
      <c r="T13" s="273" t="s">
        <v>1</v>
      </c>
      <c r="U13" s="275" t="s">
        <v>36</v>
      </c>
      <c r="V13" s="276">
        <f>N13*P13*S13</f>
        <v>22200000</v>
      </c>
    </row>
    <row r="14" spans="1:25" ht="15" customHeight="1">
      <c r="A14" s="243"/>
      <c r="B14" s="252"/>
      <c r="C14" s="258"/>
      <c r="D14" s="268"/>
      <c r="E14" s="269"/>
      <c r="F14" s="270"/>
      <c r="G14" s="270"/>
      <c r="H14" s="270"/>
      <c r="I14" s="269"/>
      <c r="J14" s="270"/>
      <c r="K14" s="271"/>
      <c r="L14" s="277"/>
      <c r="M14" s="278"/>
      <c r="N14" s="277"/>
      <c r="O14" s="279"/>
      <c r="P14" s="280"/>
      <c r="Q14" s="280"/>
      <c r="R14" s="280"/>
      <c r="S14" s="281" t="s">
        <v>171</v>
      </c>
      <c r="T14" s="281"/>
      <c r="U14" s="281"/>
      <c r="V14" s="282">
        <f>SUM(V11:V13)</f>
        <v>72600000</v>
      </c>
    </row>
    <row r="15" spans="1:25" ht="15" customHeight="1">
      <c r="A15" s="243"/>
      <c r="B15" s="252"/>
      <c r="C15" s="258"/>
      <c r="D15" s="268"/>
      <c r="E15" s="269"/>
      <c r="F15" s="270"/>
      <c r="G15" s="270"/>
      <c r="H15" s="270"/>
      <c r="I15" s="269"/>
      <c r="J15" s="270"/>
      <c r="K15" s="271"/>
      <c r="L15" s="283" t="s">
        <v>289</v>
      </c>
      <c r="M15" s="284"/>
      <c r="N15" s="285"/>
      <c r="O15" s="274"/>
      <c r="P15" s="273"/>
      <c r="Q15" s="273"/>
      <c r="R15" s="273"/>
      <c r="S15" s="273"/>
      <c r="T15" s="273"/>
      <c r="U15" s="275"/>
      <c r="V15" s="276"/>
    </row>
    <row r="16" spans="1:25" ht="15" customHeight="1">
      <c r="A16" s="243"/>
      <c r="B16" s="252"/>
      <c r="C16" s="258"/>
      <c r="D16" s="268"/>
      <c r="E16" s="269"/>
      <c r="F16" s="270"/>
      <c r="G16" s="270"/>
      <c r="H16" s="270"/>
      <c r="I16" s="269"/>
      <c r="J16" s="270"/>
      <c r="K16" s="271"/>
      <c r="L16" s="258" t="s">
        <v>296</v>
      </c>
      <c r="M16" s="286"/>
      <c r="N16" s="273">
        <v>544128</v>
      </c>
      <c r="O16" s="274" t="s">
        <v>93</v>
      </c>
      <c r="P16" s="273">
        <v>15</v>
      </c>
      <c r="Q16" s="273" t="s">
        <v>0</v>
      </c>
      <c r="R16" s="273" t="s">
        <v>93</v>
      </c>
      <c r="S16" s="273">
        <v>12</v>
      </c>
      <c r="T16" s="273" t="s">
        <v>40</v>
      </c>
      <c r="U16" s="275" t="s">
        <v>36</v>
      </c>
      <c r="V16" s="276">
        <f>N16*P16*S16</f>
        <v>97943040</v>
      </c>
      <c r="Y16" s="287"/>
    </row>
    <row r="17" spans="1:25" ht="15" customHeight="1">
      <c r="A17" s="288"/>
      <c r="B17" s="289"/>
      <c r="C17" s="252"/>
      <c r="D17" s="268"/>
      <c r="E17" s="290"/>
      <c r="F17" s="291"/>
      <c r="G17" s="291"/>
      <c r="H17" s="291"/>
      <c r="I17" s="290"/>
      <c r="J17" s="291"/>
      <c r="K17" s="292"/>
      <c r="L17" s="258"/>
      <c r="M17" s="286"/>
      <c r="N17" s="273"/>
      <c r="O17" s="274"/>
      <c r="P17" s="273"/>
      <c r="Q17" s="273"/>
      <c r="R17" s="273"/>
      <c r="S17" s="281" t="s">
        <v>34</v>
      </c>
      <c r="T17" s="293"/>
      <c r="U17" s="294"/>
      <c r="V17" s="282">
        <f>SUM(V16:V16)</f>
        <v>97943040</v>
      </c>
      <c r="Y17" s="13"/>
    </row>
    <row r="18" spans="1:25" ht="15" customHeight="1">
      <c r="A18" s="243"/>
      <c r="B18" s="252"/>
      <c r="C18" s="295" t="s">
        <v>31</v>
      </c>
      <c r="D18" s="253">
        <v>0</v>
      </c>
      <c r="E18" s="254">
        <f>SUM(F18:I18)</f>
        <v>0</v>
      </c>
      <c r="F18" s="254">
        <v>0</v>
      </c>
      <c r="G18" s="254">
        <v>0</v>
      </c>
      <c r="H18" s="254">
        <v>0</v>
      </c>
      <c r="I18" s="254">
        <f>V23+V28+V33+V36+V39</f>
        <v>0</v>
      </c>
      <c r="J18" s="296">
        <f>E18-D18</f>
        <v>0</v>
      </c>
      <c r="K18" s="255"/>
      <c r="L18" s="74"/>
      <c r="M18" s="297"/>
      <c r="N18" s="74"/>
      <c r="O18" s="298"/>
      <c r="P18" s="299"/>
      <c r="Q18" s="299"/>
      <c r="R18" s="299"/>
      <c r="S18" s="300"/>
      <c r="T18" s="300"/>
      <c r="U18" s="301"/>
      <c r="V18" s="302"/>
      <c r="Y18" s="303"/>
    </row>
    <row r="19" spans="1:25" ht="15" customHeight="1">
      <c r="A19" s="243"/>
      <c r="B19" s="252"/>
      <c r="C19" s="258"/>
      <c r="D19" s="259"/>
      <c r="E19" s="260"/>
      <c r="F19" s="261"/>
      <c r="G19" s="261"/>
      <c r="H19" s="261"/>
      <c r="I19" s="260"/>
      <c r="J19" s="261"/>
      <c r="K19" s="262"/>
      <c r="L19" s="263" t="s">
        <v>33</v>
      </c>
      <c r="M19" s="304"/>
      <c r="N19" s="264"/>
      <c r="O19" s="265"/>
      <c r="P19" s="266"/>
      <c r="Q19" s="266"/>
      <c r="R19" s="266"/>
      <c r="S19" s="266"/>
      <c r="T19" s="266"/>
      <c r="U19" s="265"/>
      <c r="V19" s="267"/>
      <c r="Y19" s="13"/>
    </row>
    <row r="20" spans="1:25" ht="15" customHeight="1">
      <c r="A20" s="243"/>
      <c r="B20" s="252"/>
      <c r="C20" s="258"/>
      <c r="D20" s="268"/>
      <c r="E20" s="269"/>
      <c r="F20" s="270"/>
      <c r="G20" s="270"/>
      <c r="H20" s="270"/>
      <c r="I20" s="269"/>
      <c r="J20" s="270"/>
      <c r="K20" s="271"/>
      <c r="L20" s="258" t="str">
        <f t="shared" ref="L20:M22" si="1">L11</f>
        <v>시설장</v>
      </c>
      <c r="M20" s="278" t="str">
        <f t="shared" si="1"/>
        <v>호</v>
      </c>
      <c r="N20" s="273">
        <v>0</v>
      </c>
      <c r="O20" s="274" t="s">
        <v>38</v>
      </c>
      <c r="P20" s="273">
        <v>1</v>
      </c>
      <c r="Q20" s="273" t="s">
        <v>39</v>
      </c>
      <c r="R20" s="273" t="s">
        <v>38</v>
      </c>
      <c r="S20" s="273">
        <v>120</v>
      </c>
      <c r="T20" s="273" t="s">
        <v>83</v>
      </c>
      <c r="U20" s="275" t="s">
        <v>41</v>
      </c>
      <c r="V20" s="276">
        <f>N20*120%</f>
        <v>0</v>
      </c>
      <c r="Y20" s="13"/>
    </row>
    <row r="21" spans="1:25" ht="15" customHeight="1">
      <c r="A21" s="243"/>
      <c r="B21" s="252"/>
      <c r="C21" s="258"/>
      <c r="D21" s="268"/>
      <c r="E21" s="269"/>
      <c r="F21" s="270"/>
      <c r="G21" s="270"/>
      <c r="H21" s="270"/>
      <c r="I21" s="269"/>
      <c r="J21" s="270"/>
      <c r="K21" s="271"/>
      <c r="L21" s="258" t="str">
        <f t="shared" si="1"/>
        <v>직업훈련교사</v>
      </c>
      <c r="M21" s="278" t="str">
        <f t="shared" si="1"/>
        <v>호</v>
      </c>
      <c r="N21" s="273">
        <v>0</v>
      </c>
      <c r="O21" s="274" t="s">
        <v>38</v>
      </c>
      <c r="P21" s="273">
        <v>1</v>
      </c>
      <c r="Q21" s="273" t="s">
        <v>39</v>
      </c>
      <c r="R21" s="273" t="s">
        <v>38</v>
      </c>
      <c r="S21" s="273">
        <v>120</v>
      </c>
      <c r="T21" s="273" t="s">
        <v>83</v>
      </c>
      <c r="U21" s="275" t="s">
        <v>41</v>
      </c>
      <c r="V21" s="276">
        <f>N21*120%</f>
        <v>0</v>
      </c>
      <c r="Y21" s="13"/>
    </row>
    <row r="22" spans="1:25" ht="15" customHeight="1">
      <c r="A22" s="243"/>
      <c r="B22" s="252"/>
      <c r="C22" s="258"/>
      <c r="D22" s="268"/>
      <c r="E22" s="269"/>
      <c r="F22" s="270"/>
      <c r="G22" s="270"/>
      <c r="H22" s="270"/>
      <c r="I22" s="269"/>
      <c r="J22" s="270"/>
      <c r="K22" s="271"/>
      <c r="L22" s="258" t="str">
        <f t="shared" si="1"/>
        <v>사무원</v>
      </c>
      <c r="M22" s="278" t="str">
        <f t="shared" si="1"/>
        <v>호</v>
      </c>
      <c r="N22" s="273">
        <v>0</v>
      </c>
      <c r="O22" s="274" t="s">
        <v>35</v>
      </c>
      <c r="P22" s="273">
        <v>1</v>
      </c>
      <c r="Q22" s="273" t="s">
        <v>0</v>
      </c>
      <c r="R22" s="273" t="s">
        <v>35</v>
      </c>
      <c r="S22" s="273">
        <v>120</v>
      </c>
      <c r="T22" s="273" t="s">
        <v>83</v>
      </c>
      <c r="U22" s="275" t="s">
        <v>36</v>
      </c>
      <c r="V22" s="276">
        <f>N22*120%</f>
        <v>0</v>
      </c>
      <c r="Y22" s="13"/>
    </row>
    <row r="23" spans="1:25" ht="15" customHeight="1">
      <c r="A23" s="243"/>
      <c r="B23" s="252"/>
      <c r="C23" s="258"/>
      <c r="D23" s="268"/>
      <c r="E23" s="269"/>
      <c r="F23" s="270"/>
      <c r="G23" s="270"/>
      <c r="H23" s="270"/>
      <c r="I23" s="269"/>
      <c r="J23" s="270"/>
      <c r="K23" s="271"/>
      <c r="L23" s="258"/>
      <c r="M23" s="278"/>
      <c r="N23" s="273"/>
      <c r="O23" s="274"/>
      <c r="P23" s="273"/>
      <c r="Q23" s="273"/>
      <c r="R23" s="273"/>
      <c r="S23" s="281" t="s">
        <v>170</v>
      </c>
      <c r="T23" s="281"/>
      <c r="U23" s="281"/>
      <c r="V23" s="282">
        <f>SUM(V20:V22)</f>
        <v>0</v>
      </c>
      <c r="Y23" s="13"/>
    </row>
    <row r="24" spans="1:25" ht="15" customHeight="1">
      <c r="A24" s="243"/>
      <c r="B24" s="252"/>
      <c r="C24" s="258"/>
      <c r="D24" s="268"/>
      <c r="E24" s="270"/>
      <c r="F24" s="270"/>
      <c r="G24" s="270"/>
      <c r="H24" s="270"/>
      <c r="I24" s="269"/>
      <c r="J24" s="270"/>
      <c r="K24" s="271"/>
      <c r="L24" s="305" t="s">
        <v>189</v>
      </c>
      <c r="M24" s="306"/>
      <c r="N24" s="307"/>
      <c r="O24" s="308"/>
      <c r="P24" s="277"/>
      <c r="Q24" s="277"/>
      <c r="R24" s="277"/>
      <c r="S24" s="277"/>
      <c r="T24" s="277"/>
      <c r="U24" s="308"/>
      <c r="V24" s="309"/>
      <c r="Y24" s="13"/>
    </row>
    <row r="25" spans="1:25" ht="15" customHeight="1">
      <c r="A25" s="243"/>
      <c r="B25" s="252"/>
      <c r="C25" s="258"/>
      <c r="D25" s="268"/>
      <c r="E25" s="269"/>
      <c r="F25" s="270"/>
      <c r="G25" s="270"/>
      <c r="H25" s="270"/>
      <c r="I25" s="269"/>
      <c r="J25" s="270"/>
      <c r="K25" s="271"/>
      <c r="L25" s="258" t="str">
        <f>L11</f>
        <v>시설장</v>
      </c>
      <c r="M25" s="278"/>
      <c r="N25" s="273">
        <v>0</v>
      </c>
      <c r="O25" s="274" t="s">
        <v>38</v>
      </c>
      <c r="P25" s="273"/>
      <c r="Q25" s="273"/>
      <c r="R25" s="273"/>
      <c r="S25" s="273">
        <v>12</v>
      </c>
      <c r="T25" s="273" t="s">
        <v>40</v>
      </c>
      <c r="U25" s="275" t="s">
        <v>41</v>
      </c>
      <c r="V25" s="276">
        <f>N25*S25</f>
        <v>0</v>
      </c>
      <c r="Y25" s="13"/>
    </row>
    <row r="26" spans="1:25" ht="15" customHeight="1">
      <c r="A26" s="243"/>
      <c r="B26" s="252"/>
      <c r="C26" s="258"/>
      <c r="D26" s="268"/>
      <c r="E26" s="269"/>
      <c r="F26" s="270"/>
      <c r="G26" s="270"/>
      <c r="H26" s="270"/>
      <c r="I26" s="269"/>
      <c r="J26" s="270"/>
      <c r="K26" s="271"/>
      <c r="L26" s="258" t="s">
        <v>181</v>
      </c>
      <c r="M26" s="278"/>
      <c r="N26" s="273">
        <v>0</v>
      </c>
      <c r="O26" s="274" t="s">
        <v>35</v>
      </c>
      <c r="P26" s="273"/>
      <c r="Q26" s="273"/>
      <c r="R26" s="273"/>
      <c r="S26" s="273">
        <v>12</v>
      </c>
      <c r="T26" s="273" t="s">
        <v>1</v>
      </c>
      <c r="U26" s="275" t="s">
        <v>36</v>
      </c>
      <c r="V26" s="276">
        <f>N26*S26</f>
        <v>0</v>
      </c>
      <c r="Y26" s="13"/>
    </row>
    <row r="27" spans="1:25" ht="15" customHeight="1">
      <c r="A27" s="243"/>
      <c r="B27" s="252"/>
      <c r="C27" s="258"/>
      <c r="D27" s="268"/>
      <c r="E27" s="269"/>
      <c r="F27" s="270"/>
      <c r="G27" s="270"/>
      <c r="H27" s="270"/>
      <c r="I27" s="269"/>
      <c r="J27" s="270"/>
      <c r="K27" s="271"/>
      <c r="L27" s="258" t="s">
        <v>182</v>
      </c>
      <c r="M27" s="278"/>
      <c r="N27" s="273">
        <v>0</v>
      </c>
      <c r="O27" s="274" t="s">
        <v>35</v>
      </c>
      <c r="P27" s="273"/>
      <c r="Q27" s="273"/>
      <c r="R27" s="273"/>
      <c r="S27" s="273">
        <v>12</v>
      </c>
      <c r="T27" s="273" t="s">
        <v>1</v>
      </c>
      <c r="U27" s="275" t="s">
        <v>36</v>
      </c>
      <c r="V27" s="276">
        <f>N27*S27</f>
        <v>0</v>
      </c>
      <c r="Y27" s="13"/>
    </row>
    <row r="28" spans="1:25" ht="15" customHeight="1">
      <c r="A28" s="243"/>
      <c r="B28" s="252"/>
      <c r="C28" s="258"/>
      <c r="D28" s="268"/>
      <c r="E28" s="270"/>
      <c r="F28" s="270"/>
      <c r="G28" s="270"/>
      <c r="H28" s="270"/>
      <c r="I28" s="269"/>
      <c r="J28" s="270"/>
      <c r="K28" s="271"/>
      <c r="L28" s="258"/>
      <c r="M28" s="278"/>
      <c r="N28" s="273"/>
      <c r="O28" s="274"/>
      <c r="P28" s="273"/>
      <c r="Q28" s="273"/>
      <c r="R28" s="273"/>
      <c r="S28" s="281" t="s">
        <v>34</v>
      </c>
      <c r="T28" s="281"/>
      <c r="U28" s="281"/>
      <c r="V28" s="282">
        <f>SUM(V25:V27)</f>
        <v>0</v>
      </c>
      <c r="Y28" s="13"/>
    </row>
    <row r="29" spans="1:25" ht="15" customHeight="1">
      <c r="A29" s="243"/>
      <c r="B29" s="252"/>
      <c r="C29" s="252"/>
      <c r="D29" s="268"/>
      <c r="E29" s="270"/>
      <c r="F29" s="270"/>
      <c r="G29" s="270"/>
      <c r="H29" s="270"/>
      <c r="I29" s="269"/>
      <c r="J29" s="270"/>
      <c r="K29" s="271"/>
      <c r="L29" s="283" t="s">
        <v>97</v>
      </c>
      <c r="M29" s="306"/>
      <c r="N29" s="285"/>
      <c r="O29" s="274"/>
      <c r="P29" s="273"/>
      <c r="Q29" s="273"/>
      <c r="R29" s="273"/>
      <c r="S29" s="273"/>
      <c r="T29" s="273"/>
      <c r="U29" s="274"/>
      <c r="V29" s="276"/>
      <c r="Y29" s="13"/>
    </row>
    <row r="30" spans="1:25" ht="15" customHeight="1">
      <c r="A30" s="243"/>
      <c r="B30" s="252"/>
      <c r="C30" s="252"/>
      <c r="D30" s="268"/>
      <c r="E30" s="270"/>
      <c r="F30" s="270"/>
      <c r="G30" s="270"/>
      <c r="H30" s="270"/>
      <c r="I30" s="269"/>
      <c r="J30" s="270"/>
      <c r="K30" s="271"/>
      <c r="L30" s="258" t="str">
        <f>L11</f>
        <v>시설장</v>
      </c>
      <c r="M30" s="278"/>
      <c r="N30" s="310" t="s">
        <v>338</v>
      </c>
      <c r="O30" s="274"/>
      <c r="P30" s="273"/>
      <c r="Q30" s="273"/>
      <c r="R30" s="273"/>
      <c r="S30" s="273"/>
      <c r="T30" s="273"/>
      <c r="U30" s="275" t="s">
        <v>41</v>
      </c>
      <c r="V30" s="276">
        <v>0</v>
      </c>
      <c r="Y30" s="13"/>
    </row>
    <row r="31" spans="1:25" ht="15" customHeight="1">
      <c r="A31" s="243"/>
      <c r="B31" s="252"/>
      <c r="C31" s="252"/>
      <c r="D31" s="268"/>
      <c r="E31" s="270"/>
      <c r="F31" s="270"/>
      <c r="G31" s="270"/>
      <c r="H31" s="270"/>
      <c r="I31" s="269"/>
      <c r="J31" s="270"/>
      <c r="K31" s="271"/>
      <c r="L31" s="258" t="str">
        <f>L12</f>
        <v>직업훈련교사</v>
      </c>
      <c r="M31" s="278"/>
      <c r="N31" s="310" t="s">
        <v>338</v>
      </c>
      <c r="O31" s="274"/>
      <c r="P31" s="273"/>
      <c r="Q31" s="273"/>
      <c r="R31" s="273"/>
      <c r="S31" s="273"/>
      <c r="T31" s="273"/>
      <c r="U31" s="275" t="s">
        <v>36</v>
      </c>
      <c r="V31" s="276">
        <v>0</v>
      </c>
      <c r="Y31" s="13"/>
    </row>
    <row r="32" spans="1:25" ht="15" customHeight="1">
      <c r="A32" s="243"/>
      <c r="B32" s="252"/>
      <c r="C32" s="258"/>
      <c r="D32" s="311"/>
      <c r="E32" s="312"/>
      <c r="F32" s="270"/>
      <c r="G32" s="270"/>
      <c r="H32" s="270"/>
      <c r="I32" s="269"/>
      <c r="J32" s="270"/>
      <c r="K32" s="271"/>
      <c r="L32" s="258" t="str">
        <f>L13</f>
        <v>사무원</v>
      </c>
      <c r="M32" s="278"/>
      <c r="N32" s="310" t="s">
        <v>338</v>
      </c>
      <c r="O32" s="274"/>
      <c r="P32" s="273"/>
      <c r="Q32" s="273"/>
      <c r="R32" s="273"/>
      <c r="S32" s="273"/>
      <c r="T32" s="273"/>
      <c r="U32" s="275" t="s">
        <v>36</v>
      </c>
      <c r="V32" s="276">
        <v>0</v>
      </c>
      <c r="Y32" s="13"/>
    </row>
    <row r="33" spans="1:25" ht="15" customHeight="1">
      <c r="A33" s="243"/>
      <c r="B33" s="313"/>
      <c r="C33" s="313"/>
      <c r="D33" s="311"/>
      <c r="E33" s="312"/>
      <c r="F33" s="270"/>
      <c r="G33" s="270"/>
      <c r="H33" s="270"/>
      <c r="I33" s="269"/>
      <c r="J33" s="270"/>
      <c r="K33" s="271"/>
      <c r="L33" s="258"/>
      <c r="M33" s="286"/>
      <c r="N33" s="273"/>
      <c r="O33" s="274"/>
      <c r="P33" s="273"/>
      <c r="Q33" s="273"/>
      <c r="R33" s="273"/>
      <c r="S33" s="281" t="s">
        <v>34</v>
      </c>
      <c r="T33" s="281"/>
      <c r="U33" s="281"/>
      <c r="V33" s="282">
        <f>SUM(V30:V32)</f>
        <v>0</v>
      </c>
      <c r="Y33" s="13"/>
    </row>
    <row r="34" spans="1:25" ht="15" customHeight="1">
      <c r="A34" s="288"/>
      <c r="B34" s="289"/>
      <c r="C34" s="313"/>
      <c r="D34" s="268"/>
      <c r="E34" s="290"/>
      <c r="F34" s="291"/>
      <c r="G34" s="291"/>
      <c r="H34" s="291"/>
      <c r="I34" s="290"/>
      <c r="J34" s="291"/>
      <c r="K34" s="292"/>
      <c r="L34" s="283" t="s">
        <v>332</v>
      </c>
      <c r="M34" s="284"/>
      <c r="N34" s="285"/>
      <c r="O34" s="274"/>
      <c r="P34" s="273"/>
      <c r="Q34" s="273"/>
      <c r="R34" s="273"/>
      <c r="S34" s="273"/>
      <c r="T34" s="273"/>
      <c r="U34" s="274"/>
      <c r="V34" s="276"/>
      <c r="Y34" s="13"/>
    </row>
    <row r="35" spans="1:25" ht="15" customHeight="1">
      <c r="A35" s="243"/>
      <c r="B35" s="252"/>
      <c r="C35" s="258"/>
      <c r="D35" s="268"/>
      <c r="E35" s="269"/>
      <c r="F35" s="270"/>
      <c r="G35" s="270"/>
      <c r="H35" s="270"/>
      <c r="I35" s="269"/>
      <c r="J35" s="270"/>
      <c r="K35" s="271"/>
      <c r="L35" s="258" t="s">
        <v>333</v>
      </c>
      <c r="M35" s="286"/>
      <c r="N35" s="273"/>
      <c r="O35" s="274" t="s">
        <v>93</v>
      </c>
      <c r="P35" s="273"/>
      <c r="Q35" s="273" t="s">
        <v>0</v>
      </c>
      <c r="R35" s="273" t="s">
        <v>93</v>
      </c>
      <c r="S35" s="273"/>
      <c r="T35" s="273" t="s">
        <v>138</v>
      </c>
      <c r="U35" s="275" t="s">
        <v>36</v>
      </c>
      <c r="V35" s="276">
        <f>ROUND((N35*P35*60%),-1)</f>
        <v>0</v>
      </c>
      <c r="Y35" s="13"/>
    </row>
    <row r="36" spans="1:25" ht="15" customHeight="1">
      <c r="A36" s="243"/>
      <c r="B36" s="252"/>
      <c r="C36" s="258"/>
      <c r="D36" s="268"/>
      <c r="E36" s="269"/>
      <c r="F36" s="270"/>
      <c r="G36" s="270"/>
      <c r="H36" s="270"/>
      <c r="I36" s="269"/>
      <c r="J36" s="270"/>
      <c r="K36" s="271"/>
      <c r="L36" s="258"/>
      <c r="M36" s="286"/>
      <c r="N36" s="273"/>
      <c r="O36" s="274"/>
      <c r="P36" s="273"/>
      <c r="Q36" s="273"/>
      <c r="R36" s="273"/>
      <c r="S36" s="293" t="s">
        <v>101</v>
      </c>
      <c r="T36" s="293"/>
      <c r="U36" s="314"/>
      <c r="V36" s="282"/>
      <c r="Y36" s="13"/>
    </row>
    <row r="37" spans="1:25" ht="15" customHeight="1">
      <c r="A37" s="243"/>
      <c r="B37" s="252"/>
      <c r="C37" s="252"/>
      <c r="D37" s="268"/>
      <c r="E37" s="270"/>
      <c r="F37" s="270"/>
      <c r="G37" s="270"/>
      <c r="H37" s="270"/>
      <c r="I37" s="269"/>
      <c r="J37" s="270"/>
      <c r="K37" s="271"/>
      <c r="L37" s="283" t="s">
        <v>334</v>
      </c>
      <c r="M37" s="306"/>
      <c r="N37" s="285"/>
      <c r="O37" s="274"/>
      <c r="P37" s="273"/>
      <c r="Q37" s="273"/>
      <c r="R37" s="273"/>
      <c r="S37" s="273"/>
      <c r="T37" s="273"/>
      <c r="U37" s="274"/>
      <c r="V37" s="276"/>
      <c r="Y37" s="13"/>
    </row>
    <row r="38" spans="1:25" ht="15" customHeight="1">
      <c r="A38" s="243"/>
      <c r="B38" s="252"/>
      <c r="C38" s="258"/>
      <c r="D38" s="268"/>
      <c r="E38" s="269"/>
      <c r="F38" s="270"/>
      <c r="G38" s="270"/>
      <c r="H38" s="270"/>
      <c r="I38" s="269"/>
      <c r="J38" s="270"/>
      <c r="K38" s="271"/>
      <c r="L38" s="258" t="s">
        <v>335</v>
      </c>
      <c r="M38" s="286"/>
      <c r="N38" s="273"/>
      <c r="O38" s="274" t="s">
        <v>93</v>
      </c>
      <c r="P38" s="273"/>
      <c r="Q38" s="273" t="s">
        <v>0</v>
      </c>
      <c r="R38" s="273" t="s">
        <v>93</v>
      </c>
      <c r="S38" s="273"/>
      <c r="T38" s="273" t="s">
        <v>138</v>
      </c>
      <c r="U38" s="275" t="s">
        <v>36</v>
      </c>
      <c r="V38" s="276">
        <f>ROUND((N38*P38*60%),-1)</f>
        <v>0</v>
      </c>
      <c r="Y38" s="13"/>
    </row>
    <row r="39" spans="1:25" ht="15" customHeight="1">
      <c r="A39" s="243"/>
      <c r="B39" s="252"/>
      <c r="C39" s="313"/>
      <c r="D39" s="268"/>
      <c r="E39" s="269"/>
      <c r="F39" s="270"/>
      <c r="G39" s="270"/>
      <c r="H39" s="270"/>
      <c r="I39" s="269"/>
      <c r="J39" s="270"/>
      <c r="K39" s="271"/>
      <c r="L39" s="258"/>
      <c r="M39" s="286"/>
      <c r="N39" s="273"/>
      <c r="O39" s="274"/>
      <c r="P39" s="315"/>
      <c r="Q39" s="315"/>
      <c r="R39" s="315"/>
      <c r="S39" s="281" t="s">
        <v>34</v>
      </c>
      <c r="T39" s="293"/>
      <c r="U39" s="294"/>
      <c r="V39" s="282">
        <f>SUM(V35:V35)</f>
        <v>0</v>
      </c>
      <c r="Y39" s="13"/>
    </row>
    <row r="40" spans="1:25" ht="15" customHeight="1">
      <c r="A40" s="243"/>
      <c r="B40" s="252"/>
      <c r="C40" s="316" t="s">
        <v>52</v>
      </c>
      <c r="D40" s="317">
        <v>0</v>
      </c>
      <c r="E40" s="254">
        <f>SUM(F40:I40)</f>
        <v>14211.92</v>
      </c>
      <c r="F40" s="318">
        <v>0</v>
      </c>
      <c r="G40" s="254">
        <v>0</v>
      </c>
      <c r="H40" s="318">
        <v>0</v>
      </c>
      <c r="I40" s="318">
        <f>(V43+V46)/1000</f>
        <v>14211.92</v>
      </c>
      <c r="J40" s="319">
        <f>E40-D40</f>
        <v>14211.92</v>
      </c>
      <c r="K40" s="320"/>
      <c r="L40" s="321"/>
      <c r="M40" s="300"/>
      <c r="N40" s="300"/>
      <c r="O40" s="301"/>
      <c r="P40" s="300"/>
      <c r="Q40" s="300"/>
      <c r="R40" s="300"/>
      <c r="S40" s="300"/>
      <c r="T40" s="300"/>
      <c r="U40" s="301"/>
      <c r="V40" s="322"/>
      <c r="Y40" s="323"/>
    </row>
    <row r="41" spans="1:25" ht="15" customHeight="1">
      <c r="A41" s="243"/>
      <c r="B41" s="252"/>
      <c r="C41" s="315"/>
      <c r="D41" s="259"/>
      <c r="E41" s="260"/>
      <c r="F41" s="261"/>
      <c r="G41" s="261"/>
      <c r="H41" s="261"/>
      <c r="I41" s="260"/>
      <c r="J41" s="261"/>
      <c r="K41" s="324"/>
      <c r="L41" s="325" t="s">
        <v>53</v>
      </c>
      <c r="M41" s="326"/>
      <c r="N41" s="326"/>
      <c r="O41" s="327"/>
      <c r="P41" s="328"/>
      <c r="Q41" s="328"/>
      <c r="R41" s="328"/>
      <c r="S41" s="328"/>
      <c r="T41" s="328"/>
      <c r="U41" s="327"/>
      <c r="V41" s="329"/>
      <c r="Y41" s="13"/>
    </row>
    <row r="42" spans="1:25" ht="15" customHeight="1">
      <c r="A42" s="243"/>
      <c r="B42" s="252"/>
      <c r="C42" s="315"/>
      <c r="D42" s="268"/>
      <c r="E42" s="269"/>
      <c r="F42" s="270"/>
      <c r="G42" s="270"/>
      <c r="H42" s="270"/>
      <c r="I42" s="269"/>
      <c r="J42" s="270"/>
      <c r="K42" s="330"/>
      <c r="L42" s="310" t="s">
        <v>109</v>
      </c>
      <c r="M42" s="273"/>
      <c r="N42" s="273">
        <f>V14+V23+V28+V33</f>
        <v>72600000</v>
      </c>
      <c r="O42" s="274"/>
      <c r="P42" s="273" t="s">
        <v>50</v>
      </c>
      <c r="Q42" s="273"/>
      <c r="R42" s="273"/>
      <c r="S42" s="273">
        <v>12</v>
      </c>
      <c r="T42" s="273"/>
      <c r="U42" s="274" t="s">
        <v>49</v>
      </c>
      <c r="V42" s="331">
        <f>ROUND((N42/12),-1)</f>
        <v>6050000</v>
      </c>
    </row>
    <row r="43" spans="1:25" ht="15" customHeight="1">
      <c r="A43" s="243"/>
      <c r="B43" s="252"/>
      <c r="C43" s="332"/>
      <c r="D43" s="268"/>
      <c r="E43" s="269"/>
      <c r="F43" s="270"/>
      <c r="G43" s="270"/>
      <c r="H43" s="270"/>
      <c r="I43" s="269"/>
      <c r="J43" s="270"/>
      <c r="K43" s="330"/>
      <c r="L43" s="310"/>
      <c r="M43" s="273"/>
      <c r="N43" s="273"/>
      <c r="O43" s="274"/>
      <c r="P43" s="273"/>
      <c r="Q43" s="273"/>
      <c r="R43" s="273"/>
      <c r="S43" s="281" t="s">
        <v>34</v>
      </c>
      <c r="T43" s="293"/>
      <c r="U43" s="294"/>
      <c r="V43" s="282">
        <f>SUM(V42:V42)</f>
        <v>6050000</v>
      </c>
    </row>
    <row r="44" spans="1:25" s="12" customFormat="1" ht="15" customHeight="1">
      <c r="A44" s="243"/>
      <c r="B44" s="252"/>
      <c r="C44" s="258"/>
      <c r="D44" s="268"/>
      <c r="E44" s="269"/>
      <c r="F44" s="270"/>
      <c r="G44" s="291"/>
      <c r="H44" s="291"/>
      <c r="I44" s="290"/>
      <c r="J44" s="270"/>
      <c r="K44" s="292"/>
      <c r="L44" s="283" t="s">
        <v>336</v>
      </c>
      <c r="M44" s="284"/>
      <c r="N44" s="334"/>
      <c r="O44" s="274"/>
      <c r="P44" s="273"/>
      <c r="Q44" s="273"/>
      <c r="R44" s="273"/>
      <c r="S44" s="273"/>
      <c r="T44" s="273"/>
      <c r="U44" s="275"/>
      <c r="V44" s="276"/>
    </row>
    <row r="45" spans="1:25" s="12" customFormat="1" ht="15" customHeight="1">
      <c r="A45" s="243"/>
      <c r="B45" s="252"/>
      <c r="C45" s="258"/>
      <c r="D45" s="268"/>
      <c r="E45" s="290"/>
      <c r="F45" s="291"/>
      <c r="G45" s="291"/>
      <c r="H45" s="291"/>
      <c r="I45" s="290"/>
      <c r="J45" s="291"/>
      <c r="K45" s="292"/>
      <c r="L45" s="258" t="s">
        <v>337</v>
      </c>
      <c r="M45" s="286"/>
      <c r="N45" s="273">
        <f>V17+V36+V39</f>
        <v>97943040</v>
      </c>
      <c r="O45" s="274"/>
      <c r="P45" s="274" t="s">
        <v>50</v>
      </c>
      <c r="Q45" s="315"/>
      <c r="R45" s="315"/>
      <c r="S45" s="315">
        <v>12</v>
      </c>
      <c r="T45" s="273"/>
      <c r="U45" s="275" t="s">
        <v>36</v>
      </c>
      <c r="V45" s="276">
        <f>ROUND((N45/12),-1)</f>
        <v>8161920</v>
      </c>
    </row>
    <row r="46" spans="1:25" s="12" customFormat="1" ht="15" customHeight="1">
      <c r="A46" s="243"/>
      <c r="B46" s="252"/>
      <c r="C46" s="258"/>
      <c r="D46" s="268"/>
      <c r="E46" s="290"/>
      <c r="F46" s="291"/>
      <c r="G46" s="291"/>
      <c r="H46" s="291"/>
      <c r="I46" s="290"/>
      <c r="J46" s="291"/>
      <c r="K46" s="292"/>
      <c r="L46" s="258"/>
      <c r="M46" s="286"/>
      <c r="N46" s="273"/>
      <c r="O46" s="274"/>
      <c r="P46" s="315"/>
      <c r="Q46" s="315"/>
      <c r="R46" s="315"/>
      <c r="S46" s="281" t="s">
        <v>34</v>
      </c>
      <c r="T46" s="293"/>
      <c r="U46" s="314"/>
      <c r="V46" s="282">
        <f>V45</f>
        <v>8161920</v>
      </c>
    </row>
    <row r="47" spans="1:25" ht="15" customHeight="1">
      <c r="A47" s="243"/>
      <c r="B47" s="252"/>
      <c r="C47" s="316" t="s">
        <v>54</v>
      </c>
      <c r="D47" s="253">
        <v>0</v>
      </c>
      <c r="E47" s="254">
        <f>SUM(F47:I47)</f>
        <v>17720.41</v>
      </c>
      <c r="F47" s="254">
        <v>0</v>
      </c>
      <c r="G47" s="254">
        <v>0</v>
      </c>
      <c r="H47" s="254">
        <v>0</v>
      </c>
      <c r="I47" s="254">
        <f>(V54+V61)/1000</f>
        <v>17720.41</v>
      </c>
      <c r="J47" s="296">
        <f>E47-D47</f>
        <v>17720.41</v>
      </c>
      <c r="K47" s="320"/>
      <c r="L47" s="321"/>
      <c r="M47" s="300"/>
      <c r="N47" s="300"/>
      <c r="O47" s="301"/>
      <c r="P47" s="300"/>
      <c r="Q47" s="300"/>
      <c r="R47" s="300"/>
      <c r="S47" s="300"/>
      <c r="T47" s="300"/>
      <c r="U47" s="301"/>
      <c r="V47" s="322"/>
    </row>
    <row r="48" spans="1:25" ht="15" customHeight="1">
      <c r="A48" s="243"/>
      <c r="B48" s="252"/>
      <c r="C48" s="315"/>
      <c r="D48" s="259"/>
      <c r="E48" s="260"/>
      <c r="F48" s="261"/>
      <c r="G48" s="261"/>
      <c r="H48" s="261"/>
      <c r="I48" s="260"/>
      <c r="J48" s="261"/>
      <c r="K48" s="324"/>
      <c r="L48" s="325" t="s">
        <v>396</v>
      </c>
      <c r="M48" s="326"/>
      <c r="N48" s="335"/>
      <c r="O48" s="327"/>
      <c r="P48" s="328"/>
      <c r="Q48" s="328"/>
      <c r="R48" s="328"/>
      <c r="S48" s="328"/>
      <c r="T48" s="328"/>
      <c r="U48" s="327"/>
      <c r="V48" s="329"/>
    </row>
    <row r="49" spans="1:30" ht="15" customHeight="1">
      <c r="A49" s="243"/>
      <c r="B49" s="252"/>
      <c r="C49" s="315"/>
      <c r="D49" s="268"/>
      <c r="E49" s="269"/>
      <c r="F49" s="270"/>
      <c r="G49" s="270"/>
      <c r="H49" s="270"/>
      <c r="I49" s="269"/>
      <c r="J49" s="270"/>
      <c r="K49" s="330"/>
      <c r="L49" s="310" t="s">
        <v>131</v>
      </c>
      <c r="M49" s="273"/>
      <c r="N49" s="273">
        <f>N42</f>
        <v>72600000</v>
      </c>
      <c r="O49" s="274" t="s">
        <v>48</v>
      </c>
      <c r="P49" s="278">
        <v>9</v>
      </c>
      <c r="Q49" s="273" t="s">
        <v>198</v>
      </c>
      <c r="R49" s="273" t="s">
        <v>197</v>
      </c>
      <c r="S49" s="336">
        <v>0.5</v>
      </c>
      <c r="T49" s="273"/>
      <c r="U49" s="274" t="s">
        <v>151</v>
      </c>
      <c r="V49" s="331">
        <f>종사자보수일람표!M8</f>
        <v>3267000</v>
      </c>
    </row>
    <row r="50" spans="1:30" ht="15" customHeight="1">
      <c r="A50" s="243"/>
      <c r="B50" s="252"/>
      <c r="C50" s="315"/>
      <c r="D50" s="268"/>
      <c r="E50" s="269"/>
      <c r="F50" s="270"/>
      <c r="G50" s="270"/>
      <c r="H50" s="270"/>
      <c r="I50" s="269"/>
      <c r="J50" s="270"/>
      <c r="K50" s="330"/>
      <c r="L50" s="310" t="s">
        <v>111</v>
      </c>
      <c r="M50" s="273"/>
      <c r="N50" s="273">
        <f>N42</f>
        <v>72600000</v>
      </c>
      <c r="O50" s="274" t="s">
        <v>48</v>
      </c>
      <c r="P50" s="278">
        <v>6.86</v>
      </c>
      <c r="Q50" s="273" t="s">
        <v>198</v>
      </c>
      <c r="R50" s="273" t="s">
        <v>197</v>
      </c>
      <c r="S50" s="336">
        <v>0.5</v>
      </c>
      <c r="T50" s="273"/>
      <c r="U50" s="274" t="s">
        <v>151</v>
      </c>
      <c r="V50" s="331">
        <f>종사자보수일람표!N8</f>
        <v>2490180</v>
      </c>
      <c r="X50" s="337"/>
      <c r="Y50" s="337"/>
      <c r="Z50" s="337"/>
      <c r="AA50" s="337"/>
      <c r="AB50" s="337"/>
      <c r="AC50" s="337"/>
    </row>
    <row r="51" spans="1:30" ht="15" customHeight="1">
      <c r="A51" s="243"/>
      <c r="B51" s="252"/>
      <c r="C51" s="315"/>
      <c r="D51" s="268"/>
      <c r="E51" s="269"/>
      <c r="F51" s="270"/>
      <c r="G51" s="270"/>
      <c r="H51" s="270"/>
      <c r="I51" s="269"/>
      <c r="J51" s="270"/>
      <c r="K51" s="330"/>
      <c r="L51" s="310" t="s">
        <v>188</v>
      </c>
      <c r="M51" s="273"/>
      <c r="N51" s="273">
        <f>V50</f>
        <v>2490180</v>
      </c>
      <c r="O51" s="274" t="s">
        <v>48</v>
      </c>
      <c r="P51" s="278">
        <v>11.52</v>
      </c>
      <c r="Q51" s="273" t="s">
        <v>198</v>
      </c>
      <c r="R51" s="273" t="s">
        <v>197</v>
      </c>
      <c r="S51" s="336">
        <v>0.5</v>
      </c>
      <c r="T51" s="273"/>
      <c r="U51" s="274" t="s">
        <v>151</v>
      </c>
      <c r="V51" s="331">
        <f>종사자보수일람표!O8</f>
        <v>143440</v>
      </c>
    </row>
    <row r="52" spans="1:30" ht="15" customHeight="1">
      <c r="A52" s="243"/>
      <c r="B52" s="252"/>
      <c r="C52" s="315"/>
      <c r="D52" s="268"/>
      <c r="E52" s="269"/>
      <c r="F52" s="270"/>
      <c r="G52" s="270"/>
      <c r="H52" s="270"/>
      <c r="I52" s="269"/>
      <c r="J52" s="270"/>
      <c r="K52" s="330"/>
      <c r="L52" s="310" t="s">
        <v>113</v>
      </c>
      <c r="M52" s="273"/>
      <c r="N52" s="273">
        <f>N49</f>
        <v>72600000</v>
      </c>
      <c r="O52" s="274" t="s">
        <v>48</v>
      </c>
      <c r="P52" s="278">
        <v>1.05</v>
      </c>
      <c r="Q52" s="273" t="s">
        <v>198</v>
      </c>
      <c r="R52" s="338"/>
      <c r="S52" s="338"/>
      <c r="T52" s="273"/>
      <c r="U52" s="274" t="s">
        <v>151</v>
      </c>
      <c r="V52" s="331">
        <f>ROUND((N52*1.5%),-1)</f>
        <v>1089000</v>
      </c>
      <c r="Y52" s="337"/>
      <c r="Z52" s="337"/>
      <c r="AA52" s="337"/>
      <c r="AB52" s="337"/>
      <c r="AC52" s="337"/>
      <c r="AD52" s="337"/>
    </row>
    <row r="53" spans="1:30" ht="15" customHeight="1">
      <c r="A53" s="243"/>
      <c r="B53" s="252"/>
      <c r="C53" s="315"/>
      <c r="D53" s="268"/>
      <c r="E53" s="269"/>
      <c r="F53" s="270"/>
      <c r="G53" s="270"/>
      <c r="H53" s="270"/>
      <c r="I53" s="269"/>
      <c r="J53" s="270"/>
      <c r="K53" s="330"/>
      <c r="L53" s="310" t="s">
        <v>114</v>
      </c>
      <c r="M53" s="273"/>
      <c r="N53" s="273">
        <f>N52</f>
        <v>72600000</v>
      </c>
      <c r="O53" s="274" t="s">
        <v>48</v>
      </c>
      <c r="P53" s="278">
        <v>0.76300000000000001</v>
      </c>
      <c r="Q53" s="273" t="s">
        <v>198</v>
      </c>
      <c r="R53" s="315"/>
      <c r="S53" s="315"/>
      <c r="T53" s="273"/>
      <c r="U53" s="274" t="s">
        <v>151</v>
      </c>
      <c r="V53" s="331">
        <f>종사자보수일람표!Q8</f>
        <v>553940</v>
      </c>
      <c r="Y53" s="337"/>
      <c r="Z53" s="337"/>
      <c r="AA53" s="337"/>
      <c r="AB53" s="337"/>
      <c r="AC53" s="337"/>
      <c r="AD53" s="337"/>
    </row>
    <row r="54" spans="1:30" ht="15" customHeight="1">
      <c r="A54" s="243"/>
      <c r="B54" s="252"/>
      <c r="C54" s="315"/>
      <c r="D54" s="268"/>
      <c r="E54" s="269"/>
      <c r="F54" s="270"/>
      <c r="G54" s="270"/>
      <c r="H54" s="270"/>
      <c r="I54" s="269"/>
      <c r="J54" s="270"/>
      <c r="K54" s="330"/>
      <c r="L54" s="310"/>
      <c r="M54" s="273"/>
      <c r="N54" s="273"/>
      <c r="O54" s="274"/>
      <c r="P54" s="273"/>
      <c r="Q54" s="273"/>
      <c r="R54" s="273"/>
      <c r="S54" s="293" t="s">
        <v>246</v>
      </c>
      <c r="T54" s="293"/>
      <c r="U54" s="294"/>
      <c r="V54" s="339">
        <f>SUM(V49:V53)</f>
        <v>7543560</v>
      </c>
      <c r="Y54" s="337"/>
      <c r="Z54" s="337"/>
      <c r="AA54" s="337"/>
      <c r="AB54" s="337"/>
      <c r="AC54" s="337"/>
      <c r="AD54" s="337"/>
    </row>
    <row r="55" spans="1:30" ht="15" customHeight="1">
      <c r="A55" s="243"/>
      <c r="B55" s="252"/>
      <c r="C55" s="258"/>
      <c r="D55" s="268"/>
      <c r="E55" s="269"/>
      <c r="F55" s="270"/>
      <c r="G55" s="291"/>
      <c r="H55" s="291"/>
      <c r="I55" s="290"/>
      <c r="J55" s="270"/>
      <c r="K55" s="292"/>
      <c r="L55" s="305" t="s">
        <v>397</v>
      </c>
      <c r="M55" s="305"/>
      <c r="N55" s="340"/>
      <c r="O55" s="308"/>
      <c r="P55" s="277"/>
      <c r="Q55" s="277"/>
      <c r="R55" s="277"/>
      <c r="S55" s="277"/>
      <c r="T55" s="277"/>
      <c r="U55" s="308"/>
      <c r="V55" s="309"/>
      <c r="Y55" s="337"/>
      <c r="Z55" s="337"/>
      <c r="AA55" s="337"/>
      <c r="AB55" s="337"/>
      <c r="AC55" s="337"/>
      <c r="AD55" s="337"/>
    </row>
    <row r="56" spans="1:30" ht="15" customHeight="1">
      <c r="A56" s="243"/>
      <c r="B56" s="252"/>
      <c r="C56" s="258"/>
      <c r="D56" s="268"/>
      <c r="E56" s="290"/>
      <c r="F56" s="291"/>
      <c r="G56" s="291"/>
      <c r="H56" s="291"/>
      <c r="I56" s="290"/>
      <c r="J56" s="291"/>
      <c r="K56" s="292"/>
      <c r="L56" s="258" t="s">
        <v>110</v>
      </c>
      <c r="M56" s="286"/>
      <c r="N56" s="273">
        <f>N45</f>
        <v>97943040</v>
      </c>
      <c r="O56" s="274" t="s">
        <v>48</v>
      </c>
      <c r="P56" s="278">
        <v>9</v>
      </c>
      <c r="Q56" s="273" t="s">
        <v>138</v>
      </c>
      <c r="R56" s="273" t="s">
        <v>93</v>
      </c>
      <c r="S56" s="336"/>
      <c r="T56" s="336">
        <v>0.5</v>
      </c>
      <c r="U56" s="275" t="s">
        <v>121</v>
      </c>
      <c r="V56" s="276">
        <f>ROUND((N56*9%*1/2),-1)</f>
        <v>4407440</v>
      </c>
      <c r="Y56" s="337"/>
      <c r="Z56" s="337"/>
      <c r="AA56" s="337"/>
      <c r="AB56" s="337"/>
      <c r="AC56" s="337"/>
      <c r="AD56" s="337"/>
    </row>
    <row r="57" spans="1:30" ht="15" customHeight="1">
      <c r="A57" s="243"/>
      <c r="B57" s="252"/>
      <c r="C57" s="258"/>
      <c r="D57" s="268"/>
      <c r="E57" s="290"/>
      <c r="F57" s="291"/>
      <c r="G57" s="291"/>
      <c r="H57" s="291"/>
      <c r="I57" s="290"/>
      <c r="J57" s="291"/>
      <c r="K57" s="292"/>
      <c r="L57" s="258" t="s">
        <v>111</v>
      </c>
      <c r="M57" s="286"/>
      <c r="N57" s="273">
        <f>N56</f>
        <v>97943040</v>
      </c>
      <c r="O57" s="274" t="s">
        <v>48</v>
      </c>
      <c r="P57" s="278">
        <v>6.86</v>
      </c>
      <c r="Q57" s="273" t="s">
        <v>138</v>
      </c>
      <c r="R57" s="273" t="s">
        <v>93</v>
      </c>
      <c r="S57" s="336"/>
      <c r="T57" s="336">
        <v>0.5</v>
      </c>
      <c r="U57" s="275" t="s">
        <v>121</v>
      </c>
      <c r="V57" s="276">
        <f>ROUND((N57*6.86%*1/2),-1)</f>
        <v>3359450</v>
      </c>
      <c r="Y57" s="337"/>
      <c r="Z57" s="337"/>
      <c r="AA57" s="337"/>
      <c r="AB57" s="337"/>
      <c r="AC57" s="337"/>
      <c r="AD57" s="337"/>
    </row>
    <row r="58" spans="1:30" ht="15" customHeight="1">
      <c r="A58" s="243"/>
      <c r="B58" s="252"/>
      <c r="C58" s="258"/>
      <c r="D58" s="268"/>
      <c r="E58" s="290"/>
      <c r="F58" s="291"/>
      <c r="G58" s="291"/>
      <c r="H58" s="291"/>
      <c r="I58" s="290"/>
      <c r="J58" s="291"/>
      <c r="K58" s="292"/>
      <c r="L58" s="258" t="s">
        <v>112</v>
      </c>
      <c r="M58" s="286"/>
      <c r="N58" s="273">
        <f>V57</f>
        <v>3359450</v>
      </c>
      <c r="O58" s="274" t="s">
        <v>48</v>
      </c>
      <c r="P58" s="278">
        <v>11.52</v>
      </c>
      <c r="Q58" s="273" t="s">
        <v>138</v>
      </c>
      <c r="R58" s="273" t="s">
        <v>93</v>
      </c>
      <c r="S58" s="336"/>
      <c r="T58" s="336">
        <v>0.5</v>
      </c>
      <c r="U58" s="275" t="s">
        <v>121</v>
      </c>
      <c r="V58" s="331">
        <f>ROUND((N58*11.52%*1/2),-1)</f>
        <v>193500</v>
      </c>
      <c r="Y58" s="337"/>
      <c r="Z58" s="337"/>
      <c r="AA58" s="337"/>
      <c r="AB58" s="337"/>
      <c r="AC58" s="337"/>
      <c r="AD58" s="337"/>
    </row>
    <row r="59" spans="1:30" ht="15" customHeight="1">
      <c r="A59" s="243"/>
      <c r="B59" s="252"/>
      <c r="C59" s="258"/>
      <c r="D59" s="268"/>
      <c r="E59" s="290"/>
      <c r="F59" s="291"/>
      <c r="G59" s="291"/>
      <c r="H59" s="291"/>
      <c r="I59" s="290"/>
      <c r="J59" s="291"/>
      <c r="K59" s="292"/>
      <c r="L59" s="258" t="s">
        <v>113</v>
      </c>
      <c r="M59" s="286"/>
      <c r="N59" s="273">
        <f>N56</f>
        <v>97943040</v>
      </c>
      <c r="O59" s="274" t="s">
        <v>48</v>
      </c>
      <c r="P59" s="278">
        <v>1.5</v>
      </c>
      <c r="Q59" s="273" t="s">
        <v>138</v>
      </c>
      <c r="R59" s="273"/>
      <c r="S59" s="273"/>
      <c r="T59" s="273"/>
      <c r="U59" s="275" t="s">
        <v>121</v>
      </c>
      <c r="V59" s="276">
        <f>ROUND((N59*1.5%),-1)</f>
        <v>1469150</v>
      </c>
      <c r="Y59" s="337"/>
      <c r="Z59" s="337"/>
      <c r="AA59" s="337"/>
      <c r="AB59" s="337"/>
      <c r="AC59" s="337"/>
      <c r="AD59" s="337"/>
    </row>
    <row r="60" spans="1:30" ht="15" customHeight="1">
      <c r="A60" s="243"/>
      <c r="B60" s="252"/>
      <c r="C60" s="258"/>
      <c r="D60" s="268"/>
      <c r="E60" s="290"/>
      <c r="F60" s="291"/>
      <c r="G60" s="291"/>
      <c r="H60" s="291"/>
      <c r="I60" s="290"/>
      <c r="J60" s="291"/>
      <c r="K60" s="292"/>
      <c r="L60" s="258" t="s">
        <v>114</v>
      </c>
      <c r="M60" s="286"/>
      <c r="N60" s="273">
        <f>N56</f>
        <v>97943040</v>
      </c>
      <c r="O60" s="274" t="s">
        <v>48</v>
      </c>
      <c r="P60" s="278">
        <v>0.76300000000000001</v>
      </c>
      <c r="Q60" s="273" t="s">
        <v>138</v>
      </c>
      <c r="R60" s="273"/>
      <c r="S60" s="341"/>
      <c r="T60" s="273"/>
      <c r="U60" s="275" t="s">
        <v>121</v>
      </c>
      <c r="V60" s="276">
        <f>ROUND((N60*0.763%),-1)</f>
        <v>747310</v>
      </c>
    </row>
    <row r="61" spans="1:30" ht="15" customHeight="1">
      <c r="A61" s="243"/>
      <c r="B61" s="252"/>
      <c r="C61" s="258"/>
      <c r="D61" s="268"/>
      <c r="E61" s="290"/>
      <c r="F61" s="291"/>
      <c r="G61" s="291"/>
      <c r="H61" s="291"/>
      <c r="I61" s="290"/>
      <c r="J61" s="291"/>
      <c r="K61" s="292"/>
      <c r="L61" s="258"/>
      <c r="M61" s="286"/>
      <c r="N61" s="273"/>
      <c r="O61" s="274"/>
      <c r="P61" s="273"/>
      <c r="Q61" s="273"/>
      <c r="R61" s="273"/>
      <c r="S61" s="281" t="s">
        <v>34</v>
      </c>
      <c r="T61" s="293"/>
      <c r="U61" s="294"/>
      <c r="V61" s="282">
        <f>SUM(V56:V60)</f>
        <v>10176850</v>
      </c>
    </row>
    <row r="62" spans="1:30" ht="15" customHeight="1">
      <c r="A62" s="243"/>
      <c r="B62" s="252"/>
      <c r="C62" s="342" t="s">
        <v>55</v>
      </c>
      <c r="D62" s="253">
        <v>0</v>
      </c>
      <c r="E62" s="254">
        <f>SUM(F62:I62)</f>
        <v>1380</v>
      </c>
      <c r="F62" s="296">
        <v>0</v>
      </c>
      <c r="G62" s="344">
        <v>0</v>
      </c>
      <c r="H62" s="344">
        <v>0</v>
      </c>
      <c r="I62" s="343">
        <f>V65/1000</f>
        <v>1380</v>
      </c>
      <c r="J62" s="345">
        <f>E62-D62</f>
        <v>1380</v>
      </c>
      <c r="K62" s="346"/>
      <c r="L62" s="72"/>
      <c r="M62" s="75"/>
      <c r="N62" s="300"/>
      <c r="O62" s="301"/>
      <c r="P62" s="300"/>
      <c r="Q62" s="300"/>
      <c r="R62" s="300"/>
      <c r="S62" s="300"/>
      <c r="T62" s="300"/>
      <c r="U62" s="301"/>
      <c r="V62" s="302"/>
    </row>
    <row r="63" spans="1:30" ht="15" customHeight="1">
      <c r="A63" s="347"/>
      <c r="B63" s="252"/>
      <c r="C63" s="252"/>
      <c r="D63" s="259"/>
      <c r="E63" s="260"/>
      <c r="F63" s="261"/>
      <c r="G63" s="349"/>
      <c r="H63" s="349"/>
      <c r="I63" s="348"/>
      <c r="J63" s="261"/>
      <c r="K63" s="266"/>
      <c r="L63" s="350" t="s">
        <v>290</v>
      </c>
      <c r="M63" s="351"/>
      <c r="N63" s="326"/>
      <c r="O63" s="327"/>
      <c r="P63" s="328"/>
      <c r="Q63" s="328"/>
      <c r="R63" s="328"/>
      <c r="S63" s="328"/>
      <c r="T63" s="328"/>
      <c r="U63" s="327"/>
      <c r="V63" s="352"/>
    </row>
    <row r="64" spans="1:30" ht="15" customHeight="1">
      <c r="A64" s="347"/>
      <c r="B64" s="252"/>
      <c r="C64" s="252"/>
      <c r="D64" s="268"/>
      <c r="E64" s="290"/>
      <c r="F64" s="291"/>
      <c r="G64" s="291"/>
      <c r="H64" s="291"/>
      <c r="I64" s="290"/>
      <c r="J64" s="291"/>
      <c r="K64" s="277"/>
      <c r="L64" s="258" t="s">
        <v>253</v>
      </c>
      <c r="M64" s="286"/>
      <c r="N64" s="273">
        <v>30000</v>
      </c>
      <c r="O64" s="274" t="s">
        <v>35</v>
      </c>
      <c r="P64" s="273">
        <v>23</v>
      </c>
      <c r="Q64" s="273" t="s">
        <v>148</v>
      </c>
      <c r="R64" s="273" t="s">
        <v>149</v>
      </c>
      <c r="S64" s="273">
        <v>2</v>
      </c>
      <c r="T64" s="273" t="s">
        <v>150</v>
      </c>
      <c r="U64" s="274" t="s">
        <v>151</v>
      </c>
      <c r="V64" s="276">
        <f>N64*P64*S64</f>
        <v>1380000</v>
      </c>
    </row>
    <row r="65" spans="1:22" ht="15" customHeight="1">
      <c r="A65" s="347"/>
      <c r="B65" s="252"/>
      <c r="C65" s="252"/>
      <c r="D65" s="268"/>
      <c r="E65" s="291"/>
      <c r="F65" s="291"/>
      <c r="G65" s="291"/>
      <c r="H65" s="291"/>
      <c r="I65" s="290"/>
      <c r="J65" s="734"/>
      <c r="K65" s="277"/>
      <c r="L65" s="258"/>
      <c r="M65" s="286"/>
      <c r="N65" s="273"/>
      <c r="O65" s="274"/>
      <c r="P65" s="273"/>
      <c r="Q65" s="273"/>
      <c r="R65" s="273"/>
      <c r="S65" s="281" t="s">
        <v>34</v>
      </c>
      <c r="T65" s="293"/>
      <c r="U65" s="294"/>
      <c r="V65" s="282">
        <f>SUM(V64:V64)</f>
        <v>1380000</v>
      </c>
    </row>
    <row r="66" spans="1:22" ht="15" customHeight="1">
      <c r="A66" s="347"/>
      <c r="B66" s="252"/>
      <c r="C66" s="252"/>
      <c r="D66" s="268"/>
      <c r="E66" s="269"/>
      <c r="F66" s="270"/>
      <c r="G66" s="291"/>
      <c r="H66" s="291"/>
      <c r="I66" s="290"/>
      <c r="J66" s="270"/>
      <c r="K66" s="277"/>
      <c r="L66" s="283" t="s">
        <v>384</v>
      </c>
      <c r="M66" s="284"/>
      <c r="N66" s="285"/>
      <c r="O66" s="274"/>
      <c r="P66" s="273"/>
      <c r="Q66" s="273"/>
      <c r="R66" s="273"/>
      <c r="S66" s="273"/>
      <c r="T66" s="273"/>
      <c r="U66" s="274"/>
      <c r="V66" s="276"/>
    </row>
    <row r="67" spans="1:22" ht="15" customHeight="1">
      <c r="A67" s="347"/>
      <c r="B67" s="252"/>
      <c r="C67" s="252"/>
      <c r="D67" s="268"/>
      <c r="E67" s="290"/>
      <c r="F67" s="291"/>
      <c r="G67" s="291"/>
      <c r="H67" s="291"/>
      <c r="I67" s="290"/>
      <c r="J67" s="291"/>
      <c r="K67" s="277"/>
      <c r="L67" s="258" t="s">
        <v>383</v>
      </c>
      <c r="M67" s="286"/>
      <c r="N67" s="273">
        <v>0</v>
      </c>
      <c r="O67" s="274"/>
      <c r="P67" s="273"/>
      <c r="Q67" s="273"/>
      <c r="R67" s="273"/>
      <c r="S67" s="273"/>
      <c r="T67" s="273"/>
      <c r="U67" s="274" t="s">
        <v>36</v>
      </c>
      <c r="V67" s="276">
        <f>N67*P67*S67</f>
        <v>0</v>
      </c>
    </row>
    <row r="68" spans="1:22" ht="15" customHeight="1">
      <c r="A68" s="347"/>
      <c r="B68" s="353"/>
      <c r="C68" s="252"/>
      <c r="D68" s="268"/>
      <c r="E68" s="291"/>
      <c r="F68" s="291"/>
      <c r="G68" s="291"/>
      <c r="H68" s="291"/>
      <c r="I68" s="290"/>
      <c r="J68" s="354"/>
      <c r="K68" s="277"/>
      <c r="L68" s="258"/>
      <c r="M68" s="286"/>
      <c r="N68" s="273"/>
      <c r="O68" s="274"/>
      <c r="P68" s="273"/>
      <c r="Q68" s="273"/>
      <c r="R68" s="273"/>
      <c r="S68" s="281" t="s">
        <v>34</v>
      </c>
      <c r="T68" s="293"/>
      <c r="U68" s="294"/>
      <c r="V68" s="282">
        <f>SUM(V67:V67)</f>
        <v>0</v>
      </c>
    </row>
    <row r="69" spans="1:22" ht="15" customHeight="1">
      <c r="A69" s="347"/>
      <c r="B69" s="355" t="s">
        <v>56</v>
      </c>
      <c r="C69" s="245" t="s">
        <v>194</v>
      </c>
      <c r="D69" s="356">
        <f>D78+D70+D74</f>
        <v>0</v>
      </c>
      <c r="E69" s="357">
        <f>E78+E70+E74</f>
        <v>620</v>
      </c>
      <c r="F69" s="357">
        <f>F78+F70+F74</f>
        <v>0</v>
      </c>
      <c r="G69" s="357">
        <f>G78+G70+G74</f>
        <v>320</v>
      </c>
      <c r="H69" s="357">
        <f>H78+H70+H74</f>
        <v>0</v>
      </c>
      <c r="I69" s="357">
        <f>I78+I70+I74</f>
        <v>300</v>
      </c>
      <c r="J69" s="358">
        <f>E69-D69</f>
        <v>620</v>
      </c>
      <c r="K69" s="359"/>
      <c r="L69" s="245"/>
      <c r="M69" s="360"/>
      <c r="N69" s="361"/>
      <c r="O69" s="362"/>
      <c r="P69" s="361"/>
      <c r="Q69" s="361"/>
      <c r="R69" s="361"/>
      <c r="S69" s="361" t="s">
        <v>96</v>
      </c>
      <c r="T69" s="361"/>
      <c r="U69" s="362"/>
      <c r="V69" s="363"/>
    </row>
    <row r="70" spans="1:22" ht="15" customHeight="1">
      <c r="A70" s="243"/>
      <c r="B70" s="252"/>
      <c r="C70" s="346" t="s">
        <v>60</v>
      </c>
      <c r="D70" s="253">
        <v>0</v>
      </c>
      <c r="E70" s="254">
        <f>SUM(F70:I70)</f>
        <v>320</v>
      </c>
      <c r="F70" s="254">
        <v>0</v>
      </c>
      <c r="G70" s="254">
        <f>V73/1000</f>
        <v>320</v>
      </c>
      <c r="H70" s="254">
        <v>0</v>
      </c>
      <c r="I70" s="254"/>
      <c r="J70" s="254">
        <f>E70-D70</f>
        <v>320</v>
      </c>
      <c r="K70" s="346"/>
      <c r="L70" s="72"/>
      <c r="M70" s="75"/>
      <c r="N70" s="300"/>
      <c r="O70" s="301"/>
      <c r="P70" s="300"/>
      <c r="Q70" s="300"/>
      <c r="R70" s="300"/>
      <c r="S70" s="364"/>
      <c r="T70" s="364"/>
      <c r="U70" s="365"/>
      <c r="V70" s="302"/>
    </row>
    <row r="71" spans="1:22" ht="15" customHeight="1">
      <c r="A71" s="243"/>
      <c r="B71" s="252"/>
      <c r="C71" s="258"/>
      <c r="D71" s="259"/>
      <c r="E71" s="260"/>
      <c r="F71" s="261"/>
      <c r="G71" s="349"/>
      <c r="H71" s="349"/>
      <c r="I71" s="348"/>
      <c r="J71" s="261"/>
      <c r="K71" s="366"/>
      <c r="L71" s="350" t="s">
        <v>61</v>
      </c>
      <c r="M71" s="351"/>
      <c r="N71" s="325"/>
      <c r="O71" s="327"/>
      <c r="P71" s="328"/>
      <c r="Q71" s="328"/>
      <c r="R71" s="328"/>
      <c r="S71" s="328"/>
      <c r="T71" s="328"/>
      <c r="U71" s="327"/>
      <c r="V71" s="352"/>
    </row>
    <row r="72" spans="1:22" ht="15" customHeight="1">
      <c r="A72" s="243"/>
      <c r="B72" s="252"/>
      <c r="C72" s="258"/>
      <c r="D72" s="268"/>
      <c r="E72" s="290"/>
      <c r="F72" s="291"/>
      <c r="G72" s="291"/>
      <c r="H72" s="291"/>
      <c r="I72" s="290"/>
      <c r="J72" s="291"/>
      <c r="K72" s="292"/>
      <c r="L72" s="258" t="s">
        <v>162</v>
      </c>
      <c r="M72" s="286"/>
      <c r="N72" s="273">
        <v>80000</v>
      </c>
      <c r="O72" s="274" t="s">
        <v>360</v>
      </c>
      <c r="P72" s="273"/>
      <c r="Q72" s="273"/>
      <c r="R72" s="273"/>
      <c r="S72" s="273">
        <v>4</v>
      </c>
      <c r="T72" s="273" t="s">
        <v>361</v>
      </c>
      <c r="U72" s="274" t="s">
        <v>121</v>
      </c>
      <c r="V72" s="276">
        <f>N72*S72</f>
        <v>320000</v>
      </c>
    </row>
    <row r="73" spans="1:22" ht="15" customHeight="1">
      <c r="A73" s="243"/>
      <c r="B73" s="252"/>
      <c r="C73" s="258"/>
      <c r="D73" s="268"/>
      <c r="E73" s="290"/>
      <c r="F73" s="291"/>
      <c r="G73" s="291"/>
      <c r="H73" s="291"/>
      <c r="I73" s="290"/>
      <c r="J73" s="291"/>
      <c r="K73" s="292"/>
      <c r="L73" s="258"/>
      <c r="M73" s="286"/>
      <c r="N73" s="273"/>
      <c r="O73" s="274"/>
      <c r="P73" s="273"/>
      <c r="Q73" s="273"/>
      <c r="R73" s="273"/>
      <c r="S73" s="281" t="s">
        <v>34</v>
      </c>
      <c r="T73" s="293"/>
      <c r="U73" s="294"/>
      <c r="V73" s="282">
        <f>SUM(V72:V72)</f>
        <v>320000</v>
      </c>
    </row>
    <row r="74" spans="1:22" ht="15" customHeight="1">
      <c r="A74" s="243"/>
      <c r="B74" s="252"/>
      <c r="C74" s="346" t="s">
        <v>252</v>
      </c>
      <c r="D74" s="253">
        <v>0</v>
      </c>
      <c r="E74" s="254">
        <f>SUM(F74:I74)</f>
        <v>0</v>
      </c>
      <c r="F74" s="254">
        <v>0</v>
      </c>
      <c r="G74" s="254">
        <v>0</v>
      </c>
      <c r="H74" s="254">
        <v>0</v>
      </c>
      <c r="I74" s="254">
        <f>V77/1000</f>
        <v>0</v>
      </c>
      <c r="J74" s="254">
        <f>E74-D74</f>
        <v>0</v>
      </c>
      <c r="K74" s="346"/>
      <c r="L74" s="72"/>
      <c r="M74" s="75"/>
      <c r="N74" s="300"/>
      <c r="O74" s="301"/>
      <c r="P74" s="300"/>
      <c r="Q74" s="300"/>
      <c r="R74" s="300"/>
      <c r="S74" s="364"/>
      <c r="T74" s="364"/>
      <c r="U74" s="365"/>
      <c r="V74" s="302"/>
    </row>
    <row r="75" spans="1:22" ht="15" customHeight="1">
      <c r="A75" s="243"/>
      <c r="B75" s="252"/>
      <c r="C75" s="258"/>
      <c r="D75" s="259"/>
      <c r="E75" s="260"/>
      <c r="F75" s="261"/>
      <c r="G75" s="349"/>
      <c r="H75" s="349"/>
      <c r="I75" s="348"/>
      <c r="J75" s="261"/>
      <c r="K75" s="366"/>
      <c r="L75" s="350" t="s">
        <v>254</v>
      </c>
      <c r="M75" s="351"/>
      <c r="N75" s="325"/>
      <c r="O75" s="327"/>
      <c r="P75" s="328"/>
      <c r="Q75" s="328"/>
      <c r="R75" s="328"/>
      <c r="S75" s="328"/>
      <c r="T75" s="328"/>
      <c r="U75" s="327"/>
      <c r="V75" s="352"/>
    </row>
    <row r="76" spans="1:22" ht="15" customHeight="1">
      <c r="A76" s="243"/>
      <c r="B76" s="252"/>
      <c r="C76" s="258"/>
      <c r="D76" s="268"/>
      <c r="E76" s="269"/>
      <c r="F76" s="270"/>
      <c r="G76" s="291"/>
      <c r="H76" s="291"/>
      <c r="I76" s="290"/>
      <c r="J76" s="270"/>
      <c r="K76" s="292"/>
      <c r="L76" s="258" t="s">
        <v>255</v>
      </c>
      <c r="M76" s="286"/>
      <c r="N76" s="310"/>
      <c r="O76" s="274"/>
      <c r="P76" s="273"/>
      <c r="Q76" s="273"/>
      <c r="R76" s="273"/>
      <c r="S76" s="273"/>
      <c r="T76" s="273"/>
      <c r="U76" s="274"/>
      <c r="V76" s="276"/>
    </row>
    <row r="77" spans="1:22" ht="15" customHeight="1">
      <c r="A77" s="243"/>
      <c r="B77" s="252"/>
      <c r="C77" s="258"/>
      <c r="D77" s="268"/>
      <c r="E77" s="290"/>
      <c r="F77" s="291"/>
      <c r="G77" s="291"/>
      <c r="H77" s="291"/>
      <c r="I77" s="290"/>
      <c r="J77" s="291"/>
      <c r="K77" s="292"/>
      <c r="L77" s="258"/>
      <c r="M77" s="286"/>
      <c r="N77" s="273"/>
      <c r="O77" s="274"/>
      <c r="P77" s="273"/>
      <c r="Q77" s="273"/>
      <c r="R77" s="273"/>
      <c r="S77" s="281" t="s">
        <v>34</v>
      </c>
      <c r="T77" s="293"/>
      <c r="U77" s="294"/>
      <c r="V77" s="282">
        <f>SUM(V76:V76)</f>
        <v>0</v>
      </c>
    </row>
    <row r="78" spans="1:22" ht="15" customHeight="1">
      <c r="A78" s="347"/>
      <c r="B78" s="252"/>
      <c r="C78" s="295" t="s">
        <v>58</v>
      </c>
      <c r="D78" s="367">
        <v>0</v>
      </c>
      <c r="E78" s="254">
        <f>SUM(F78:I78)</f>
        <v>300</v>
      </c>
      <c r="F78" s="319">
        <v>0</v>
      </c>
      <c r="G78" s="319">
        <v>0</v>
      </c>
      <c r="H78" s="319">
        <v>0</v>
      </c>
      <c r="I78" s="319">
        <f>V82/1000</f>
        <v>300</v>
      </c>
      <c r="J78" s="319">
        <f>E78-D78</f>
        <v>300</v>
      </c>
      <c r="K78" s="346"/>
      <c r="L78" s="72"/>
      <c r="M78" s="75"/>
      <c r="N78" s="300"/>
      <c r="O78" s="301"/>
      <c r="P78" s="300"/>
      <c r="Q78" s="300"/>
      <c r="R78" s="300"/>
      <c r="S78" s="300"/>
      <c r="T78" s="300"/>
      <c r="U78" s="301"/>
      <c r="V78" s="302"/>
    </row>
    <row r="79" spans="1:22" ht="15" customHeight="1">
      <c r="A79" s="243"/>
      <c r="B79" s="252"/>
      <c r="C79" s="258"/>
      <c r="D79" s="259"/>
      <c r="E79" s="260"/>
      <c r="F79" s="261"/>
      <c r="G79" s="349"/>
      <c r="H79" s="349"/>
      <c r="I79" s="348"/>
      <c r="J79" s="261"/>
      <c r="K79" s="366"/>
      <c r="L79" s="350" t="s">
        <v>106</v>
      </c>
      <c r="M79" s="351"/>
      <c r="N79" s="326"/>
      <c r="O79" s="327"/>
      <c r="P79" s="328"/>
      <c r="Q79" s="328"/>
      <c r="R79" s="328"/>
      <c r="S79" s="328"/>
      <c r="T79" s="328"/>
      <c r="U79" s="327"/>
      <c r="V79" s="352"/>
    </row>
    <row r="80" spans="1:22" ht="15" customHeight="1">
      <c r="A80" s="243"/>
      <c r="B80" s="252"/>
      <c r="C80" s="258"/>
      <c r="D80" s="268"/>
      <c r="E80" s="290"/>
      <c r="F80" s="291"/>
      <c r="G80" s="291"/>
      <c r="H80" s="291"/>
      <c r="I80" s="290"/>
      <c r="J80" s="291"/>
      <c r="K80" s="292"/>
      <c r="L80" s="258" t="s">
        <v>359</v>
      </c>
      <c r="M80" s="286"/>
      <c r="N80" s="273">
        <v>50000</v>
      </c>
      <c r="O80" s="274" t="s">
        <v>35</v>
      </c>
      <c r="P80" s="273"/>
      <c r="Q80" s="273"/>
      <c r="R80" s="273"/>
      <c r="S80" s="273">
        <v>4</v>
      </c>
      <c r="T80" s="273" t="s">
        <v>167</v>
      </c>
      <c r="U80" s="274" t="s">
        <v>151</v>
      </c>
      <c r="V80" s="276">
        <f>N80*S80</f>
        <v>200000</v>
      </c>
    </row>
    <row r="81" spans="1:22" ht="15" customHeight="1">
      <c r="A81" s="243"/>
      <c r="B81" s="252"/>
      <c r="C81" s="258"/>
      <c r="D81" s="268"/>
      <c r="E81" s="290"/>
      <c r="F81" s="291"/>
      <c r="G81" s="291"/>
      <c r="H81" s="291"/>
      <c r="I81" s="290"/>
      <c r="J81" s="291"/>
      <c r="K81" s="292"/>
      <c r="L81" s="258" t="s">
        <v>140</v>
      </c>
      <c r="M81" s="286"/>
      <c r="N81" s="273">
        <v>50000</v>
      </c>
      <c r="O81" s="274" t="s">
        <v>139</v>
      </c>
      <c r="P81" s="273"/>
      <c r="Q81" s="273"/>
      <c r="R81" s="273"/>
      <c r="S81" s="273">
        <v>2</v>
      </c>
      <c r="T81" s="273" t="s">
        <v>167</v>
      </c>
      <c r="U81" s="274" t="s">
        <v>151</v>
      </c>
      <c r="V81" s="276">
        <f>N81*S81</f>
        <v>100000</v>
      </c>
    </row>
    <row r="82" spans="1:22" ht="15" customHeight="1">
      <c r="A82" s="243"/>
      <c r="B82" s="252"/>
      <c r="C82" s="258"/>
      <c r="D82" s="268"/>
      <c r="E82" s="290"/>
      <c r="F82" s="291"/>
      <c r="G82" s="291"/>
      <c r="H82" s="291"/>
      <c r="I82" s="290"/>
      <c r="J82" s="291"/>
      <c r="K82" s="292"/>
      <c r="L82" s="258"/>
      <c r="M82" s="286"/>
      <c r="N82" s="273"/>
      <c r="O82" s="274"/>
      <c r="P82" s="273"/>
      <c r="Q82" s="273"/>
      <c r="R82" s="273"/>
      <c r="S82" s="281" t="s">
        <v>34</v>
      </c>
      <c r="T82" s="368"/>
      <c r="U82" s="369"/>
      <c r="V82" s="282">
        <f>SUM(V80:V81)</f>
        <v>300000</v>
      </c>
    </row>
    <row r="83" spans="1:22" ht="15" customHeight="1">
      <c r="A83" s="243"/>
      <c r="B83" s="244" t="s">
        <v>62</v>
      </c>
      <c r="C83" s="245" t="s">
        <v>194</v>
      </c>
      <c r="D83" s="356">
        <f t="shared" ref="D83:I83" si="2">D84+D89+D96+D103+D110+D115</f>
        <v>0</v>
      </c>
      <c r="E83" s="357">
        <f t="shared" si="2"/>
        <v>46010</v>
      </c>
      <c r="F83" s="357">
        <f t="shared" si="2"/>
        <v>0</v>
      </c>
      <c r="G83" s="357">
        <f>G84+G89+G96+G103+G110+G115</f>
        <v>13800</v>
      </c>
      <c r="H83" s="357">
        <f>H84+H89+H96+H103+H110+H115</f>
        <v>1520</v>
      </c>
      <c r="I83" s="357">
        <f t="shared" si="2"/>
        <v>30690</v>
      </c>
      <c r="J83" s="357">
        <f>E83-D83</f>
        <v>46010</v>
      </c>
      <c r="K83" s="359"/>
      <c r="L83" s="245"/>
      <c r="M83" s="360"/>
      <c r="N83" s="361"/>
      <c r="O83" s="362"/>
      <c r="P83" s="361"/>
      <c r="Q83" s="361"/>
      <c r="R83" s="361"/>
      <c r="S83" s="361"/>
      <c r="T83" s="361"/>
      <c r="U83" s="362"/>
      <c r="V83" s="363"/>
    </row>
    <row r="84" spans="1:22" ht="15" customHeight="1">
      <c r="A84" s="243"/>
      <c r="B84" s="252"/>
      <c r="C84" s="295" t="s">
        <v>94</v>
      </c>
      <c r="D84" s="345">
        <v>0</v>
      </c>
      <c r="E84" s="254">
        <f>SUM(F84:I84)</f>
        <v>600</v>
      </c>
      <c r="F84" s="344">
        <v>0</v>
      </c>
      <c r="G84" s="344">
        <v>0</v>
      </c>
      <c r="H84" s="344">
        <v>0</v>
      </c>
      <c r="I84" s="344">
        <f>V88/1000</f>
        <v>600</v>
      </c>
      <c r="J84" s="344">
        <f>E84-D84</f>
        <v>600</v>
      </c>
      <c r="K84" s="346"/>
      <c r="L84" s="74"/>
      <c r="M84" s="74"/>
      <c r="N84" s="300"/>
      <c r="O84" s="256"/>
      <c r="P84" s="300"/>
      <c r="Q84" s="75"/>
      <c r="R84" s="75"/>
      <c r="S84" s="300"/>
      <c r="T84" s="300"/>
      <c r="U84" s="301"/>
      <c r="V84" s="370"/>
    </row>
    <row r="85" spans="1:22" ht="15" customHeight="1">
      <c r="A85" s="243"/>
      <c r="B85" s="252"/>
      <c r="C85" s="258"/>
      <c r="D85" s="259"/>
      <c r="E85" s="348"/>
      <c r="F85" s="349"/>
      <c r="G85" s="349"/>
      <c r="H85" s="349"/>
      <c r="I85" s="348"/>
      <c r="J85" s="349"/>
      <c r="K85" s="366"/>
      <c r="L85" s="350" t="s">
        <v>95</v>
      </c>
      <c r="M85" s="263"/>
      <c r="N85" s="326"/>
      <c r="O85" s="265"/>
      <c r="P85" s="328"/>
      <c r="Q85" s="371"/>
      <c r="R85" s="371"/>
      <c r="S85" s="328"/>
      <c r="T85" s="328"/>
      <c r="U85" s="327"/>
      <c r="V85" s="372"/>
    </row>
    <row r="86" spans="1:22" ht="15" customHeight="1">
      <c r="A86" s="243"/>
      <c r="B86" s="252"/>
      <c r="C86" s="258"/>
      <c r="D86" s="268"/>
      <c r="E86" s="290"/>
      <c r="F86" s="291"/>
      <c r="G86" s="291"/>
      <c r="H86" s="291"/>
      <c r="I86" s="290"/>
      <c r="J86" s="291"/>
      <c r="K86" s="292"/>
      <c r="L86" s="277" t="s">
        <v>256</v>
      </c>
      <c r="M86" s="277"/>
      <c r="N86" s="273">
        <v>40000</v>
      </c>
      <c r="O86" s="274" t="s">
        <v>35</v>
      </c>
      <c r="P86" s="273"/>
      <c r="Q86" s="273"/>
      <c r="R86" s="273"/>
      <c r="S86" s="273">
        <v>12</v>
      </c>
      <c r="T86" s="273" t="s">
        <v>153</v>
      </c>
      <c r="U86" s="274" t="s">
        <v>151</v>
      </c>
      <c r="V86" s="276">
        <f>N86*S86</f>
        <v>480000</v>
      </c>
    </row>
    <row r="87" spans="1:22" ht="15" customHeight="1">
      <c r="A87" s="243"/>
      <c r="B87" s="252"/>
      <c r="C87" s="258"/>
      <c r="D87" s="268"/>
      <c r="E87" s="290"/>
      <c r="F87" s="291"/>
      <c r="G87" s="291"/>
      <c r="H87" s="291"/>
      <c r="I87" s="290"/>
      <c r="J87" s="291"/>
      <c r="K87" s="292"/>
      <c r="L87" s="277" t="s">
        <v>169</v>
      </c>
      <c r="M87" s="277"/>
      <c r="N87" s="273">
        <v>10000</v>
      </c>
      <c r="O87" s="274" t="s">
        <v>35</v>
      </c>
      <c r="P87" s="273"/>
      <c r="Q87" s="273"/>
      <c r="R87" s="273"/>
      <c r="S87" s="273">
        <v>12</v>
      </c>
      <c r="T87" s="273" t="s">
        <v>164</v>
      </c>
      <c r="U87" s="274" t="s">
        <v>165</v>
      </c>
      <c r="V87" s="276">
        <f>N87*S87</f>
        <v>120000</v>
      </c>
    </row>
    <row r="88" spans="1:22" ht="15" customHeight="1">
      <c r="A88" s="243"/>
      <c r="B88" s="252"/>
      <c r="C88" s="258"/>
      <c r="D88" s="268"/>
      <c r="E88" s="290"/>
      <c r="F88" s="291"/>
      <c r="G88" s="291"/>
      <c r="H88" s="291"/>
      <c r="I88" s="290"/>
      <c r="J88" s="291"/>
      <c r="K88" s="292"/>
      <c r="L88" s="277"/>
      <c r="M88" s="277"/>
      <c r="N88" s="273"/>
      <c r="O88" s="308"/>
      <c r="P88" s="273"/>
      <c r="Q88" s="286"/>
      <c r="R88" s="286"/>
      <c r="S88" s="281" t="s">
        <v>34</v>
      </c>
      <c r="T88" s="293"/>
      <c r="U88" s="294"/>
      <c r="V88" s="282">
        <f>SUM(V86:V87)</f>
        <v>600000</v>
      </c>
    </row>
    <row r="89" spans="1:22" ht="15" customHeight="1">
      <c r="A89" s="243"/>
      <c r="B89" s="252"/>
      <c r="C89" s="295" t="s">
        <v>63</v>
      </c>
      <c r="D89" s="253">
        <v>0</v>
      </c>
      <c r="E89" s="254">
        <f>SUM(F89:I89)</f>
        <v>1200</v>
      </c>
      <c r="F89" s="254">
        <v>0</v>
      </c>
      <c r="G89" s="254">
        <v>0</v>
      </c>
      <c r="H89" s="254">
        <v>560</v>
      </c>
      <c r="I89" s="254">
        <f>(V95-560000)/1000</f>
        <v>640</v>
      </c>
      <c r="J89" s="254">
        <f>E89-D89</f>
        <v>1200</v>
      </c>
      <c r="K89" s="346"/>
      <c r="L89" s="72"/>
      <c r="M89" s="75"/>
      <c r="N89" s="300"/>
      <c r="O89" s="301"/>
      <c r="P89" s="300"/>
      <c r="Q89" s="300"/>
      <c r="R89" s="300"/>
      <c r="S89" s="300"/>
      <c r="T89" s="300"/>
      <c r="U89" s="301"/>
      <c r="V89" s="302"/>
    </row>
    <row r="90" spans="1:22" ht="15" customHeight="1">
      <c r="A90" s="243"/>
      <c r="B90" s="252"/>
      <c r="C90" s="258"/>
      <c r="D90" s="259"/>
      <c r="E90" s="260"/>
      <c r="F90" s="349"/>
      <c r="G90" s="261"/>
      <c r="H90" s="261"/>
      <c r="I90" s="260"/>
      <c r="J90" s="261"/>
      <c r="K90" s="366"/>
      <c r="L90" s="350" t="s">
        <v>64</v>
      </c>
      <c r="M90" s="351"/>
      <c r="N90" s="326"/>
      <c r="O90" s="327"/>
      <c r="P90" s="328"/>
      <c r="Q90" s="328"/>
      <c r="R90" s="328"/>
      <c r="S90" s="328"/>
      <c r="T90" s="328"/>
      <c r="U90" s="327"/>
      <c r="V90" s="352"/>
    </row>
    <row r="91" spans="1:22" ht="15" customHeight="1">
      <c r="A91" s="243"/>
      <c r="B91" s="252"/>
      <c r="C91" s="258"/>
      <c r="D91" s="268"/>
      <c r="E91" s="290"/>
      <c r="F91" s="291"/>
      <c r="G91" s="291"/>
      <c r="H91" s="291"/>
      <c r="I91" s="290"/>
      <c r="J91" s="291"/>
      <c r="K91" s="292"/>
      <c r="L91" s="258" t="s">
        <v>257</v>
      </c>
      <c r="M91" s="286"/>
      <c r="N91" s="273">
        <v>100000</v>
      </c>
      <c r="O91" s="274" t="s">
        <v>48</v>
      </c>
      <c r="P91" s="273"/>
      <c r="Q91" s="373"/>
      <c r="R91" s="273"/>
      <c r="S91" s="273">
        <v>4</v>
      </c>
      <c r="T91" s="273" t="s">
        <v>258</v>
      </c>
      <c r="U91" s="274" t="s">
        <v>151</v>
      </c>
      <c r="V91" s="276">
        <f>N91*S91</f>
        <v>400000</v>
      </c>
    </row>
    <row r="92" spans="1:22" ht="15" customHeight="1">
      <c r="A92" s="243"/>
      <c r="B92" s="252"/>
      <c r="C92" s="313"/>
      <c r="D92" s="268"/>
      <c r="E92" s="290"/>
      <c r="F92" s="291"/>
      <c r="G92" s="291"/>
      <c r="H92" s="291"/>
      <c r="I92" s="290"/>
      <c r="J92" s="291"/>
      <c r="K92" s="292"/>
      <c r="L92" s="258" t="s">
        <v>276</v>
      </c>
      <c r="M92" s="286"/>
      <c r="N92" s="273">
        <v>20000</v>
      </c>
      <c r="O92" s="274" t="s">
        <v>48</v>
      </c>
      <c r="P92" s="273"/>
      <c r="Q92" s="374"/>
      <c r="R92" s="273"/>
      <c r="S92" s="273">
        <v>12</v>
      </c>
      <c r="T92" s="273" t="s">
        <v>1</v>
      </c>
      <c r="U92" s="274" t="s">
        <v>121</v>
      </c>
      <c r="V92" s="276">
        <f>N92*S92</f>
        <v>240000</v>
      </c>
    </row>
    <row r="93" spans="1:22" ht="15" customHeight="1">
      <c r="A93" s="243"/>
      <c r="B93" s="252"/>
      <c r="C93" s="258"/>
      <c r="D93" s="268"/>
      <c r="E93" s="290"/>
      <c r="F93" s="291"/>
      <c r="G93" s="291"/>
      <c r="H93" s="291"/>
      <c r="I93" s="290"/>
      <c r="J93" s="291"/>
      <c r="K93" s="292"/>
      <c r="L93" s="258" t="s">
        <v>400</v>
      </c>
      <c r="M93" s="286"/>
      <c r="N93" s="273">
        <v>50000</v>
      </c>
      <c r="O93" s="274" t="s">
        <v>398</v>
      </c>
      <c r="P93" s="273"/>
      <c r="Q93" s="374"/>
      <c r="R93" s="273"/>
      <c r="S93" s="273">
        <v>4</v>
      </c>
      <c r="T93" s="273" t="s">
        <v>399</v>
      </c>
      <c r="U93" s="274" t="s">
        <v>36</v>
      </c>
      <c r="V93" s="276">
        <f>N93*S93</f>
        <v>200000</v>
      </c>
    </row>
    <row r="94" spans="1:22" ht="15" customHeight="1">
      <c r="A94" s="243"/>
      <c r="B94" s="252"/>
      <c r="C94" s="258"/>
      <c r="D94" s="268"/>
      <c r="E94" s="290"/>
      <c r="F94" s="291"/>
      <c r="G94" s="291"/>
      <c r="H94" s="291"/>
      <c r="I94" s="290"/>
      <c r="J94" s="291"/>
      <c r="K94" s="292"/>
      <c r="L94" s="258" t="s">
        <v>154</v>
      </c>
      <c r="M94" s="286"/>
      <c r="N94" s="273">
        <v>30000</v>
      </c>
      <c r="O94" s="274" t="s">
        <v>35</v>
      </c>
      <c r="P94" s="273"/>
      <c r="Q94" s="273"/>
      <c r="R94" s="273"/>
      <c r="S94" s="273">
        <v>12</v>
      </c>
      <c r="T94" s="273" t="s">
        <v>302</v>
      </c>
      <c r="U94" s="274" t="s">
        <v>151</v>
      </c>
      <c r="V94" s="375">
        <f>N94*S94</f>
        <v>360000</v>
      </c>
    </row>
    <row r="95" spans="1:22" ht="15" customHeight="1">
      <c r="A95" s="243"/>
      <c r="B95" s="252"/>
      <c r="C95" s="258"/>
      <c r="D95" s="268"/>
      <c r="E95" s="290"/>
      <c r="F95" s="291"/>
      <c r="G95" s="291"/>
      <c r="H95" s="291"/>
      <c r="I95" s="290"/>
      <c r="J95" s="291"/>
      <c r="K95" s="292"/>
      <c r="L95" s="258"/>
      <c r="M95" s="286"/>
      <c r="N95" s="273"/>
      <c r="O95" s="274"/>
      <c r="P95" s="273"/>
      <c r="Q95" s="273"/>
      <c r="R95" s="273"/>
      <c r="S95" s="281" t="s">
        <v>34</v>
      </c>
      <c r="T95" s="293"/>
      <c r="U95" s="294"/>
      <c r="V95" s="282">
        <f>SUM(V91:V94)</f>
        <v>1200000</v>
      </c>
    </row>
    <row r="96" spans="1:22" ht="15" customHeight="1">
      <c r="A96" s="243"/>
      <c r="B96" s="252"/>
      <c r="C96" s="295" t="s">
        <v>65</v>
      </c>
      <c r="D96" s="376">
        <v>0</v>
      </c>
      <c r="E96" s="376">
        <f>SUM(F96:I96)</f>
        <v>9360</v>
      </c>
      <c r="F96" s="376">
        <v>0</v>
      </c>
      <c r="G96" s="376">
        <v>0</v>
      </c>
      <c r="H96" s="376">
        <v>960</v>
      </c>
      <c r="I96" s="376">
        <f>(V102-960000)/1000</f>
        <v>8400</v>
      </c>
      <c r="J96" s="377">
        <f>E96-D96</f>
        <v>9360</v>
      </c>
      <c r="K96" s="346"/>
      <c r="L96" s="72"/>
      <c r="M96" s="75"/>
      <c r="N96" s="300"/>
      <c r="O96" s="301"/>
      <c r="P96" s="300"/>
      <c r="Q96" s="300"/>
      <c r="R96" s="300"/>
      <c r="S96" s="364"/>
      <c r="T96" s="364"/>
      <c r="U96" s="365"/>
      <c r="V96" s="302"/>
    </row>
    <row r="97" spans="1:22" ht="15" customHeight="1">
      <c r="A97" s="243"/>
      <c r="B97" s="252"/>
      <c r="C97" s="258"/>
      <c r="D97" s="259"/>
      <c r="E97" s="260"/>
      <c r="F97" s="349"/>
      <c r="G97" s="261"/>
      <c r="H97" s="261"/>
      <c r="I97" s="260"/>
      <c r="J97" s="261"/>
      <c r="K97" s="366"/>
      <c r="L97" s="350" t="s">
        <v>66</v>
      </c>
      <c r="M97" s="351"/>
      <c r="N97" s="326"/>
      <c r="O97" s="327"/>
      <c r="P97" s="328"/>
      <c r="Q97" s="328"/>
      <c r="R97" s="328"/>
      <c r="S97" s="328"/>
      <c r="T97" s="328"/>
      <c r="U97" s="327"/>
      <c r="V97" s="352"/>
    </row>
    <row r="98" spans="1:22" ht="15" customHeight="1">
      <c r="A98" s="243"/>
      <c r="B98" s="252"/>
      <c r="C98" s="258"/>
      <c r="D98" s="268"/>
      <c r="E98" s="290"/>
      <c r="F98" s="291"/>
      <c r="G98" s="270"/>
      <c r="H98" s="270"/>
      <c r="I98" s="269"/>
      <c r="J98" s="291"/>
      <c r="K98" s="292"/>
      <c r="L98" s="258" t="s">
        <v>115</v>
      </c>
      <c r="M98" s="286"/>
      <c r="N98" s="273">
        <v>300000</v>
      </c>
      <c r="O98" s="274" t="s">
        <v>48</v>
      </c>
      <c r="P98" s="273"/>
      <c r="Q98" s="374"/>
      <c r="R98" s="273"/>
      <c r="S98" s="273">
        <v>12</v>
      </c>
      <c r="T98" s="273" t="s">
        <v>153</v>
      </c>
      <c r="U98" s="274" t="s">
        <v>151</v>
      </c>
      <c r="V98" s="375">
        <f>N98*S98</f>
        <v>3600000</v>
      </c>
    </row>
    <row r="99" spans="1:22" ht="15" customHeight="1">
      <c r="A99" s="243"/>
      <c r="B99" s="252"/>
      <c r="C99" s="258"/>
      <c r="D99" s="268"/>
      <c r="E99" s="290"/>
      <c r="F99" s="291"/>
      <c r="G99" s="291"/>
      <c r="H99" s="291"/>
      <c r="I99" s="290"/>
      <c r="J99" s="291"/>
      <c r="K99" s="292"/>
      <c r="L99" s="378" t="s">
        <v>259</v>
      </c>
      <c r="M99" s="378"/>
      <c r="N99" s="273">
        <v>50000</v>
      </c>
      <c r="O99" s="274" t="s">
        <v>48</v>
      </c>
      <c r="P99" s="273"/>
      <c r="Q99" s="374"/>
      <c r="R99" s="273"/>
      <c r="S99" s="273">
        <v>12</v>
      </c>
      <c r="T99" s="273" t="s">
        <v>153</v>
      </c>
      <c r="U99" s="274" t="s">
        <v>151</v>
      </c>
      <c r="V99" s="375">
        <f>N99*S99</f>
        <v>600000</v>
      </c>
    </row>
    <row r="100" spans="1:22" ht="15" customHeight="1">
      <c r="A100" s="243"/>
      <c r="B100" s="252"/>
      <c r="C100" s="258"/>
      <c r="D100" s="268"/>
      <c r="E100" s="290"/>
      <c r="F100" s="291"/>
      <c r="G100" s="291"/>
      <c r="H100" s="291"/>
      <c r="I100" s="290"/>
      <c r="J100" s="291"/>
      <c r="K100" s="292"/>
      <c r="L100" s="379" t="s">
        <v>260</v>
      </c>
      <c r="M100" s="379"/>
      <c r="N100" s="273">
        <v>350000</v>
      </c>
      <c r="O100" s="274" t="s">
        <v>48</v>
      </c>
      <c r="P100" s="273"/>
      <c r="Q100" s="374"/>
      <c r="R100" s="273"/>
      <c r="S100" s="273">
        <v>12</v>
      </c>
      <c r="T100" s="273" t="s">
        <v>301</v>
      </c>
      <c r="U100" s="274" t="s">
        <v>36</v>
      </c>
      <c r="V100" s="375">
        <f>N100*S100</f>
        <v>4200000</v>
      </c>
    </row>
    <row r="101" spans="1:22" ht="15" customHeight="1">
      <c r="A101" s="243"/>
      <c r="B101" s="252"/>
      <c r="C101" s="258"/>
      <c r="D101" s="268"/>
      <c r="E101" s="290"/>
      <c r="F101" s="291"/>
      <c r="G101" s="291"/>
      <c r="H101" s="291"/>
      <c r="I101" s="290"/>
      <c r="J101" s="291"/>
      <c r="K101" s="292"/>
      <c r="L101" s="258" t="s">
        <v>261</v>
      </c>
      <c r="M101" s="286"/>
      <c r="N101" s="273">
        <v>80000</v>
      </c>
      <c r="O101" s="274" t="s">
        <v>48</v>
      </c>
      <c r="P101" s="273"/>
      <c r="Q101" s="374"/>
      <c r="R101" s="273"/>
      <c r="S101" s="315">
        <v>12</v>
      </c>
      <c r="T101" s="273" t="s">
        <v>164</v>
      </c>
      <c r="U101" s="274" t="s">
        <v>151</v>
      </c>
      <c r="V101" s="375">
        <f>N101*S101</f>
        <v>960000</v>
      </c>
    </row>
    <row r="102" spans="1:22" ht="15" customHeight="1">
      <c r="A102" s="243"/>
      <c r="B102" s="252"/>
      <c r="C102" s="258"/>
      <c r="D102" s="268"/>
      <c r="E102" s="290"/>
      <c r="F102" s="291"/>
      <c r="G102" s="291"/>
      <c r="H102" s="291"/>
      <c r="I102" s="290"/>
      <c r="J102" s="291"/>
      <c r="K102" s="292"/>
      <c r="L102" s="277"/>
      <c r="M102" s="277"/>
      <c r="N102" s="273"/>
      <c r="O102" s="308"/>
      <c r="P102" s="273"/>
      <c r="Q102" s="286"/>
      <c r="R102" s="286"/>
      <c r="S102" s="281" t="s">
        <v>34</v>
      </c>
      <c r="T102" s="380"/>
      <c r="U102" s="314"/>
      <c r="V102" s="381">
        <f>SUM(V98:V101)</f>
        <v>9360000</v>
      </c>
    </row>
    <row r="103" spans="1:22" ht="15" customHeight="1">
      <c r="A103" s="243"/>
      <c r="B103" s="252"/>
      <c r="C103" s="295" t="s">
        <v>67</v>
      </c>
      <c r="D103" s="253">
        <v>0</v>
      </c>
      <c r="E103" s="254">
        <f>SUM(F103:I103)</f>
        <v>1250</v>
      </c>
      <c r="F103" s="254">
        <v>0</v>
      </c>
      <c r="G103" s="254">
        <v>0</v>
      </c>
      <c r="H103" s="254">
        <v>0</v>
      </c>
      <c r="I103" s="254">
        <f>V109/1000</f>
        <v>1250</v>
      </c>
      <c r="J103" s="254">
        <f>E103-D103</f>
        <v>1250</v>
      </c>
      <c r="K103" s="346"/>
      <c r="L103" s="74"/>
      <c r="M103" s="74"/>
      <c r="N103" s="300"/>
      <c r="O103" s="256"/>
      <c r="P103" s="300"/>
      <c r="Q103" s="75"/>
      <c r="R103" s="75"/>
      <c r="S103" s="75"/>
      <c r="T103" s="75"/>
      <c r="U103" s="382"/>
      <c r="V103" s="383"/>
    </row>
    <row r="104" spans="1:22" ht="15" customHeight="1">
      <c r="A104" s="243"/>
      <c r="B104" s="252"/>
      <c r="C104" s="258"/>
      <c r="D104" s="259"/>
      <c r="E104" s="260"/>
      <c r="F104" s="349"/>
      <c r="G104" s="349"/>
      <c r="H104" s="349"/>
      <c r="I104" s="348"/>
      <c r="J104" s="261"/>
      <c r="K104" s="366"/>
      <c r="L104" s="263" t="s">
        <v>68</v>
      </c>
      <c r="M104" s="263"/>
      <c r="N104" s="335"/>
      <c r="O104" s="265"/>
      <c r="P104" s="328"/>
      <c r="Q104" s="371"/>
      <c r="R104" s="371"/>
      <c r="S104" s="371"/>
      <c r="T104" s="371"/>
      <c r="U104" s="384"/>
      <c r="V104" s="385"/>
    </row>
    <row r="105" spans="1:22" ht="15" customHeight="1">
      <c r="A105" s="243"/>
      <c r="B105" s="252"/>
      <c r="C105" s="258"/>
      <c r="D105" s="268"/>
      <c r="E105" s="290"/>
      <c r="F105" s="291"/>
      <c r="G105" s="291"/>
      <c r="H105" s="291"/>
      <c r="I105" s="290"/>
      <c r="J105" s="291"/>
      <c r="K105" s="292"/>
      <c r="L105" s="277" t="s">
        <v>264</v>
      </c>
      <c r="M105" s="277"/>
      <c r="N105" s="273">
        <v>30000</v>
      </c>
      <c r="O105" s="275" t="s">
        <v>48</v>
      </c>
      <c r="P105" s="273"/>
      <c r="Q105" s="374"/>
      <c r="R105" s="286"/>
      <c r="S105" s="273">
        <v>2</v>
      </c>
      <c r="T105" s="286" t="s">
        <v>59</v>
      </c>
      <c r="U105" s="275" t="s">
        <v>151</v>
      </c>
      <c r="V105" s="375">
        <f>N105*S105</f>
        <v>60000</v>
      </c>
    </row>
    <row r="106" spans="1:22" ht="15" customHeight="1">
      <c r="A106" s="243" t="s">
        <v>155</v>
      </c>
      <c r="B106" s="252"/>
      <c r="C106" s="258"/>
      <c r="D106" s="268"/>
      <c r="E106" s="290"/>
      <c r="F106" s="291"/>
      <c r="G106" s="291"/>
      <c r="H106" s="291"/>
      <c r="I106" s="290"/>
      <c r="J106" s="291"/>
      <c r="K106" s="292"/>
      <c r="L106" s="277" t="s">
        <v>263</v>
      </c>
      <c r="M106" s="277"/>
      <c r="N106" s="273">
        <v>700000</v>
      </c>
      <c r="O106" s="275" t="s">
        <v>35</v>
      </c>
      <c r="P106" s="273"/>
      <c r="Q106" s="374"/>
      <c r="R106" s="286"/>
      <c r="S106" s="273">
        <v>1</v>
      </c>
      <c r="T106" s="286" t="s">
        <v>59</v>
      </c>
      <c r="U106" s="275" t="s">
        <v>151</v>
      </c>
      <c r="V106" s="375">
        <f>N106*S106</f>
        <v>700000</v>
      </c>
    </row>
    <row r="107" spans="1:22" ht="15" customHeight="1">
      <c r="A107" s="243"/>
      <c r="B107" s="252"/>
      <c r="C107" s="258"/>
      <c r="D107" s="268"/>
      <c r="E107" s="290"/>
      <c r="F107" s="291"/>
      <c r="G107" s="291"/>
      <c r="H107" s="291"/>
      <c r="I107" s="290"/>
      <c r="J107" s="291"/>
      <c r="K107" s="292"/>
      <c r="L107" s="277" t="s">
        <v>262</v>
      </c>
      <c r="M107" s="277"/>
      <c r="N107" s="273">
        <v>30000</v>
      </c>
      <c r="O107" s="275" t="s">
        <v>35</v>
      </c>
      <c r="P107" s="273"/>
      <c r="Q107" s="374"/>
      <c r="R107" s="286"/>
      <c r="S107" s="273">
        <v>3</v>
      </c>
      <c r="T107" s="286" t="s">
        <v>133</v>
      </c>
      <c r="U107" s="275" t="s">
        <v>151</v>
      </c>
      <c r="V107" s="375">
        <f>N107*S107</f>
        <v>90000</v>
      </c>
    </row>
    <row r="108" spans="1:22" ht="15" customHeight="1">
      <c r="A108" s="243"/>
      <c r="B108" s="252"/>
      <c r="C108" s="258"/>
      <c r="D108" s="268"/>
      <c r="E108" s="290"/>
      <c r="F108" s="291"/>
      <c r="G108" s="291"/>
      <c r="H108" s="291"/>
      <c r="I108" s="290"/>
      <c r="J108" s="291"/>
      <c r="K108" s="292"/>
      <c r="L108" s="277" t="s">
        <v>116</v>
      </c>
      <c r="M108" s="277"/>
      <c r="N108" s="273">
        <v>100000</v>
      </c>
      <c r="O108" s="275" t="s">
        <v>35</v>
      </c>
      <c r="P108" s="273"/>
      <c r="Q108" s="273"/>
      <c r="R108" s="273"/>
      <c r="S108" s="315">
        <v>4</v>
      </c>
      <c r="T108" s="286" t="s">
        <v>59</v>
      </c>
      <c r="U108" s="275" t="s">
        <v>151</v>
      </c>
      <c r="V108" s="276">
        <f>N108*S108</f>
        <v>400000</v>
      </c>
    </row>
    <row r="109" spans="1:22" ht="15" customHeight="1">
      <c r="A109" s="243"/>
      <c r="B109" s="252"/>
      <c r="C109" s="258"/>
      <c r="D109" s="268"/>
      <c r="E109" s="290"/>
      <c r="F109" s="291"/>
      <c r="G109" s="291"/>
      <c r="H109" s="291"/>
      <c r="I109" s="290"/>
      <c r="J109" s="291"/>
      <c r="K109" s="292"/>
      <c r="L109" s="277"/>
      <c r="M109" s="277"/>
      <c r="N109" s="273"/>
      <c r="O109" s="275"/>
      <c r="P109" s="273"/>
      <c r="Q109" s="374"/>
      <c r="R109" s="286"/>
      <c r="S109" s="281" t="s">
        <v>34</v>
      </c>
      <c r="T109" s="380"/>
      <c r="U109" s="314"/>
      <c r="V109" s="381">
        <f>SUM(V105:V108)</f>
        <v>1250000</v>
      </c>
    </row>
    <row r="110" spans="1:22" ht="15" customHeight="1">
      <c r="A110" s="243"/>
      <c r="B110" s="252"/>
      <c r="C110" s="295" t="s">
        <v>69</v>
      </c>
      <c r="D110" s="253">
        <v>0</v>
      </c>
      <c r="E110" s="254">
        <f>SUM(F110:I110)</f>
        <v>4800</v>
      </c>
      <c r="F110" s="254">
        <v>0</v>
      </c>
      <c r="G110" s="254">
        <v>0</v>
      </c>
      <c r="H110" s="254">
        <v>0</v>
      </c>
      <c r="I110" s="254">
        <f>V114/1000</f>
        <v>4800</v>
      </c>
      <c r="J110" s="254">
        <f>E110-D110</f>
        <v>4800</v>
      </c>
      <c r="K110" s="346"/>
      <c r="L110" s="74"/>
      <c r="M110" s="74"/>
      <c r="N110" s="300"/>
      <c r="O110" s="382"/>
      <c r="P110" s="300"/>
      <c r="Q110" s="75"/>
      <c r="R110" s="75"/>
      <c r="S110" s="75"/>
      <c r="T110" s="75"/>
      <c r="U110" s="382"/>
      <c r="V110" s="383"/>
    </row>
    <row r="111" spans="1:22" ht="15" customHeight="1">
      <c r="A111" s="243"/>
      <c r="B111" s="252"/>
      <c r="C111" s="258"/>
      <c r="D111" s="259"/>
      <c r="E111" s="260"/>
      <c r="F111" s="349"/>
      <c r="G111" s="261"/>
      <c r="H111" s="261"/>
      <c r="I111" s="260"/>
      <c r="J111" s="261"/>
      <c r="K111" s="366"/>
      <c r="L111" s="263" t="s">
        <v>156</v>
      </c>
      <c r="M111" s="263"/>
      <c r="N111" s="326"/>
      <c r="O111" s="384"/>
      <c r="P111" s="328"/>
      <c r="Q111" s="371"/>
      <c r="R111" s="371"/>
      <c r="S111" s="371"/>
      <c r="T111" s="371"/>
      <c r="U111" s="384"/>
      <c r="V111" s="385"/>
    </row>
    <row r="112" spans="1:22" ht="15" customHeight="1">
      <c r="A112" s="243"/>
      <c r="B112" s="252"/>
      <c r="C112" s="258"/>
      <c r="D112" s="268"/>
      <c r="E112" s="290"/>
      <c r="F112" s="291"/>
      <c r="G112" s="291"/>
      <c r="H112" s="291"/>
      <c r="I112" s="290"/>
      <c r="J112" s="291"/>
      <c r="K112" s="292"/>
      <c r="L112" s="277" t="s">
        <v>291</v>
      </c>
      <c r="M112" s="277"/>
      <c r="N112" s="273">
        <v>300000</v>
      </c>
      <c r="O112" s="275" t="s">
        <v>48</v>
      </c>
      <c r="P112" s="273"/>
      <c r="Q112" s="374"/>
      <c r="R112" s="286"/>
      <c r="S112" s="286">
        <v>12</v>
      </c>
      <c r="T112" s="286" t="s">
        <v>153</v>
      </c>
      <c r="U112" s="275" t="s">
        <v>151</v>
      </c>
      <c r="V112" s="375">
        <f>N112*S112</f>
        <v>3600000</v>
      </c>
    </row>
    <row r="113" spans="1:22" ht="15" customHeight="1">
      <c r="A113" s="243"/>
      <c r="B113" s="313"/>
      <c r="C113" s="252"/>
      <c r="D113" s="268"/>
      <c r="E113" s="290"/>
      <c r="F113" s="291"/>
      <c r="G113" s="291"/>
      <c r="H113" s="291"/>
      <c r="I113" s="290"/>
      <c r="J113" s="291"/>
      <c r="K113" s="292"/>
      <c r="L113" s="277" t="s">
        <v>266</v>
      </c>
      <c r="M113" s="277"/>
      <c r="N113" s="273">
        <v>200000</v>
      </c>
      <c r="O113" s="275" t="s">
        <v>35</v>
      </c>
      <c r="P113" s="273"/>
      <c r="Q113" s="273"/>
      <c r="R113" s="273"/>
      <c r="S113" s="273">
        <v>6</v>
      </c>
      <c r="T113" s="273" t="s">
        <v>147</v>
      </c>
      <c r="U113" s="274" t="s">
        <v>151</v>
      </c>
      <c r="V113" s="276">
        <f>N113*S113</f>
        <v>1200000</v>
      </c>
    </row>
    <row r="114" spans="1:22" ht="15" customHeight="1">
      <c r="A114" s="243"/>
      <c r="B114" s="313"/>
      <c r="C114" s="353"/>
      <c r="D114" s="268"/>
      <c r="E114" s="290"/>
      <c r="F114" s="291"/>
      <c r="G114" s="291"/>
      <c r="H114" s="291"/>
      <c r="I114" s="290"/>
      <c r="J114" s="291"/>
      <c r="K114" s="386"/>
      <c r="L114" s="277"/>
      <c r="M114" s="277"/>
      <c r="N114" s="273"/>
      <c r="O114" s="275"/>
      <c r="P114" s="273"/>
      <c r="Q114" s="286"/>
      <c r="R114" s="286"/>
      <c r="S114" s="281" t="s">
        <v>34</v>
      </c>
      <c r="T114" s="380"/>
      <c r="U114" s="314"/>
      <c r="V114" s="381">
        <f>SUM(V112:V113)</f>
        <v>4800000</v>
      </c>
    </row>
    <row r="115" spans="1:22" ht="15" customHeight="1">
      <c r="A115" s="243"/>
      <c r="B115" s="252"/>
      <c r="C115" s="295" t="s">
        <v>157</v>
      </c>
      <c r="D115" s="253">
        <v>0</v>
      </c>
      <c r="E115" s="254">
        <f>SUM(F115:I115)</f>
        <v>28800</v>
      </c>
      <c r="F115" s="254">
        <v>0</v>
      </c>
      <c r="G115" s="254">
        <f>(V118/2)/1000</f>
        <v>13800</v>
      </c>
      <c r="H115" s="254">
        <v>0</v>
      </c>
      <c r="I115" s="254">
        <f>(V121/1000)+(V118/2)/1000</f>
        <v>15000</v>
      </c>
      <c r="J115" s="254">
        <f>E115-D115</f>
        <v>28800</v>
      </c>
      <c r="K115" s="346"/>
      <c r="L115" s="74"/>
      <c r="M115" s="74"/>
      <c r="N115" s="300"/>
      <c r="O115" s="382"/>
      <c r="P115" s="300"/>
      <c r="Q115" s="75"/>
      <c r="R115" s="75"/>
      <c r="S115" s="75"/>
      <c r="T115" s="75"/>
      <c r="U115" s="382"/>
      <c r="V115" s="383"/>
    </row>
    <row r="116" spans="1:22" ht="15" customHeight="1">
      <c r="A116" s="243"/>
      <c r="B116" s="252"/>
      <c r="C116" s="258"/>
      <c r="D116" s="259"/>
      <c r="E116" s="260"/>
      <c r="F116" s="349"/>
      <c r="G116" s="261"/>
      <c r="H116" s="261"/>
      <c r="I116" s="260"/>
      <c r="J116" s="261"/>
      <c r="K116" s="366"/>
      <c r="L116" s="263" t="s">
        <v>343</v>
      </c>
      <c r="M116" s="263"/>
      <c r="N116" s="326"/>
      <c r="O116" s="265"/>
      <c r="P116" s="328"/>
      <c r="Q116" s="371"/>
      <c r="R116" s="371"/>
      <c r="S116" s="371"/>
      <c r="T116" s="371"/>
      <c r="U116" s="384"/>
      <c r="V116" s="385"/>
    </row>
    <row r="117" spans="1:22" ht="15" customHeight="1">
      <c r="A117" s="243"/>
      <c r="B117" s="252"/>
      <c r="C117" s="258"/>
      <c r="D117" s="268"/>
      <c r="E117" s="290"/>
      <c r="F117" s="291"/>
      <c r="G117" s="291"/>
      <c r="H117" s="291"/>
      <c r="I117" s="290"/>
      <c r="J117" s="291"/>
      <c r="K117" s="292"/>
      <c r="L117" s="277" t="s">
        <v>345</v>
      </c>
      <c r="M117" s="277"/>
      <c r="N117" s="273">
        <v>100000</v>
      </c>
      <c r="O117" s="275" t="s">
        <v>35</v>
      </c>
      <c r="P117" s="273">
        <v>23</v>
      </c>
      <c r="Q117" s="374" t="s">
        <v>344</v>
      </c>
      <c r="R117" s="286" t="s">
        <v>340</v>
      </c>
      <c r="S117" s="286">
        <v>12</v>
      </c>
      <c r="T117" s="286" t="s">
        <v>1</v>
      </c>
      <c r="U117" s="275" t="s">
        <v>121</v>
      </c>
      <c r="V117" s="375">
        <f>N117*P117*S117</f>
        <v>27600000</v>
      </c>
    </row>
    <row r="118" spans="1:22" ht="15" customHeight="1">
      <c r="A118" s="243"/>
      <c r="B118" s="252"/>
      <c r="C118" s="258"/>
      <c r="D118" s="268"/>
      <c r="E118" s="290"/>
      <c r="F118" s="291"/>
      <c r="G118" s="291"/>
      <c r="H118" s="291"/>
      <c r="I118" s="290"/>
      <c r="J118" s="291"/>
      <c r="K118" s="292"/>
      <c r="L118" s="277"/>
      <c r="M118" s="277"/>
      <c r="N118" s="273"/>
      <c r="O118" s="275"/>
      <c r="P118" s="273"/>
      <c r="Q118" s="374"/>
      <c r="R118" s="286"/>
      <c r="S118" s="281" t="s">
        <v>34</v>
      </c>
      <c r="T118" s="380"/>
      <c r="U118" s="314"/>
      <c r="V118" s="381">
        <f>SUM(V117:V117)</f>
        <v>27600000</v>
      </c>
    </row>
    <row r="119" spans="1:22" ht="15" customHeight="1">
      <c r="A119" s="243"/>
      <c r="B119" s="252"/>
      <c r="C119" s="258"/>
      <c r="D119" s="268"/>
      <c r="E119" s="269"/>
      <c r="F119" s="291"/>
      <c r="G119" s="270"/>
      <c r="H119" s="270"/>
      <c r="I119" s="269"/>
      <c r="J119" s="270"/>
      <c r="K119" s="292"/>
      <c r="L119" s="305" t="s">
        <v>158</v>
      </c>
      <c r="M119" s="305"/>
      <c r="N119" s="285"/>
      <c r="O119" s="308"/>
      <c r="P119" s="273"/>
      <c r="Q119" s="286"/>
      <c r="R119" s="286"/>
      <c r="S119" s="286"/>
      <c r="T119" s="286"/>
      <c r="U119" s="275"/>
      <c r="V119" s="375"/>
    </row>
    <row r="120" spans="1:22" ht="15" customHeight="1">
      <c r="A120" s="243"/>
      <c r="B120" s="252"/>
      <c r="C120" s="258"/>
      <c r="D120" s="268"/>
      <c r="E120" s="290"/>
      <c r="F120" s="291"/>
      <c r="G120" s="291"/>
      <c r="H120" s="291"/>
      <c r="I120" s="290"/>
      <c r="J120" s="291"/>
      <c r="K120" s="292"/>
      <c r="L120" s="277" t="s">
        <v>267</v>
      </c>
      <c r="M120" s="277"/>
      <c r="N120" s="273">
        <v>100000</v>
      </c>
      <c r="O120" s="275" t="s">
        <v>35</v>
      </c>
      <c r="P120" s="273"/>
      <c r="Q120" s="374"/>
      <c r="R120" s="286"/>
      <c r="S120" s="286">
        <v>12</v>
      </c>
      <c r="T120" s="286" t="s">
        <v>268</v>
      </c>
      <c r="U120" s="275" t="s">
        <v>121</v>
      </c>
      <c r="V120" s="375">
        <f>N120*S120</f>
        <v>1200000</v>
      </c>
    </row>
    <row r="121" spans="1:22" ht="15" customHeight="1">
      <c r="A121" s="243"/>
      <c r="B121" s="252"/>
      <c r="C121" s="258"/>
      <c r="D121" s="268"/>
      <c r="E121" s="290"/>
      <c r="F121" s="291"/>
      <c r="G121" s="291"/>
      <c r="H121" s="291"/>
      <c r="I121" s="290"/>
      <c r="J121" s="291"/>
      <c r="K121" s="292"/>
      <c r="L121" s="277"/>
      <c r="M121" s="277"/>
      <c r="N121" s="273"/>
      <c r="O121" s="275"/>
      <c r="P121" s="273"/>
      <c r="Q121" s="374"/>
      <c r="R121" s="286"/>
      <c r="S121" s="281" t="s">
        <v>34</v>
      </c>
      <c r="T121" s="380"/>
      <c r="U121" s="314"/>
      <c r="V121" s="381">
        <f>SUM(V120:V120)</f>
        <v>1200000</v>
      </c>
    </row>
    <row r="122" spans="1:22" ht="15" customHeight="1">
      <c r="A122" s="235" t="s">
        <v>70</v>
      </c>
      <c r="B122" s="236" t="s">
        <v>218</v>
      </c>
      <c r="C122" s="237"/>
      <c r="D122" s="387">
        <f>D123</f>
        <v>0</v>
      </c>
      <c r="E122" s="388">
        <f t="shared" ref="E122:I122" si="3">E123</f>
        <v>4300</v>
      </c>
      <c r="F122" s="388">
        <f t="shared" si="3"/>
        <v>0</v>
      </c>
      <c r="G122" s="388">
        <f>G123</f>
        <v>0</v>
      </c>
      <c r="H122" s="388">
        <f>H123</f>
        <v>0</v>
      </c>
      <c r="I122" s="388">
        <f t="shared" si="3"/>
        <v>4300</v>
      </c>
      <c r="J122" s="388">
        <f>E122-D122</f>
        <v>4300</v>
      </c>
      <c r="K122" s="389"/>
      <c r="L122" s="240"/>
      <c r="M122" s="240"/>
      <c r="N122" s="390"/>
      <c r="O122" s="391"/>
      <c r="P122" s="390"/>
      <c r="Q122" s="392"/>
      <c r="R122" s="392"/>
      <c r="S122" s="392"/>
      <c r="T122" s="392"/>
      <c r="U122" s="391"/>
      <c r="V122" s="393"/>
    </row>
    <row r="123" spans="1:22" ht="15" customHeight="1">
      <c r="A123" s="243"/>
      <c r="B123" s="244" t="s">
        <v>72</v>
      </c>
      <c r="C123" s="245" t="s">
        <v>194</v>
      </c>
      <c r="D123" s="356">
        <f>D124+D128+D133</f>
        <v>0</v>
      </c>
      <c r="E123" s="356">
        <f t="shared" ref="E123:I123" si="4">E124+E128+E133</f>
        <v>4300</v>
      </c>
      <c r="F123" s="356">
        <f t="shared" si="4"/>
        <v>0</v>
      </c>
      <c r="G123" s="356">
        <f>G124+G128+G133</f>
        <v>0</v>
      </c>
      <c r="H123" s="356">
        <f>H124+H128+H133</f>
        <v>0</v>
      </c>
      <c r="I123" s="356">
        <f t="shared" si="4"/>
        <v>4300</v>
      </c>
      <c r="J123" s="357">
        <f>E123-D123</f>
        <v>4300</v>
      </c>
      <c r="K123" s="359"/>
      <c r="L123" s="249"/>
      <c r="M123" s="249"/>
      <c r="N123" s="361"/>
      <c r="O123" s="394"/>
      <c r="P123" s="361"/>
      <c r="Q123" s="360"/>
      <c r="R123" s="360"/>
      <c r="S123" s="360"/>
      <c r="T123" s="360"/>
      <c r="U123" s="394"/>
      <c r="V123" s="395"/>
    </row>
    <row r="124" spans="1:22" ht="15" customHeight="1">
      <c r="A124" s="243"/>
      <c r="B124" s="252"/>
      <c r="C124" s="295" t="s">
        <v>159</v>
      </c>
      <c r="D124" s="253">
        <v>0</v>
      </c>
      <c r="E124" s="254">
        <f>SUM(F124:I124)</f>
        <v>0</v>
      </c>
      <c r="F124" s="254">
        <v>0</v>
      </c>
      <c r="G124" s="254">
        <v>0</v>
      </c>
      <c r="H124" s="254">
        <v>0</v>
      </c>
      <c r="I124" s="254">
        <f>V127/1000</f>
        <v>0</v>
      </c>
      <c r="J124" s="254">
        <f>E124-D124</f>
        <v>0</v>
      </c>
      <c r="K124" s="346"/>
      <c r="L124" s="74"/>
      <c r="M124" s="74"/>
      <c r="N124" s="300"/>
      <c r="O124" s="382"/>
      <c r="P124" s="300"/>
      <c r="Q124" s="75"/>
      <c r="R124" s="75"/>
      <c r="S124" s="75"/>
      <c r="T124" s="75"/>
      <c r="U124" s="382"/>
      <c r="V124" s="383"/>
    </row>
    <row r="125" spans="1:22" ht="15" customHeight="1">
      <c r="A125" s="243"/>
      <c r="B125" s="252"/>
      <c r="C125" s="313"/>
      <c r="D125" s="259"/>
      <c r="E125" s="260"/>
      <c r="F125" s="261"/>
      <c r="G125" s="349"/>
      <c r="H125" s="349"/>
      <c r="I125" s="348"/>
      <c r="J125" s="261"/>
      <c r="K125" s="366"/>
      <c r="L125" s="263" t="s">
        <v>292</v>
      </c>
      <c r="M125" s="263"/>
      <c r="N125" s="326"/>
      <c r="O125" s="384"/>
      <c r="P125" s="328"/>
      <c r="Q125" s="371"/>
      <c r="R125" s="371"/>
      <c r="S125" s="371"/>
      <c r="T125" s="371"/>
      <c r="U125" s="384"/>
      <c r="V125" s="385"/>
    </row>
    <row r="126" spans="1:22" ht="15" customHeight="1">
      <c r="A126" s="243"/>
      <c r="B126" s="252"/>
      <c r="C126" s="258"/>
      <c r="D126" s="268"/>
      <c r="E126" s="290"/>
      <c r="F126" s="270"/>
      <c r="G126" s="291"/>
      <c r="H126" s="291"/>
      <c r="I126" s="290"/>
      <c r="J126" s="291"/>
      <c r="K126" s="292"/>
      <c r="L126" s="277" t="s">
        <v>269</v>
      </c>
      <c r="M126" s="277"/>
      <c r="N126" s="273"/>
      <c r="O126" s="275"/>
      <c r="P126" s="273"/>
      <c r="Q126" s="273"/>
      <c r="R126" s="273"/>
      <c r="S126" s="273"/>
      <c r="T126" s="273"/>
      <c r="U126" s="274"/>
      <c r="V126" s="276"/>
    </row>
    <row r="127" spans="1:22" ht="15" customHeight="1">
      <c r="A127" s="243"/>
      <c r="B127" s="252"/>
      <c r="C127" s="258"/>
      <c r="D127" s="268"/>
      <c r="E127" s="290"/>
      <c r="F127" s="270"/>
      <c r="G127" s="291"/>
      <c r="H127" s="291"/>
      <c r="I127" s="290"/>
      <c r="J127" s="291"/>
      <c r="K127" s="292"/>
      <c r="L127" s="277"/>
      <c r="M127" s="277"/>
      <c r="N127" s="273"/>
      <c r="O127" s="275"/>
      <c r="P127" s="273"/>
      <c r="Q127" s="273"/>
      <c r="R127" s="273"/>
      <c r="S127" s="281" t="s">
        <v>34</v>
      </c>
      <c r="T127" s="293"/>
      <c r="U127" s="294"/>
      <c r="V127" s="282">
        <f>SUM(V126:V126)</f>
        <v>0</v>
      </c>
    </row>
    <row r="128" spans="1:22" ht="15" customHeight="1">
      <c r="A128" s="243"/>
      <c r="B128" s="252"/>
      <c r="C128" s="295" t="s">
        <v>73</v>
      </c>
      <c r="D128" s="367">
        <v>0</v>
      </c>
      <c r="E128" s="319">
        <f>SUM(F128:I128)</f>
        <v>2500</v>
      </c>
      <c r="F128" s="319">
        <v>0</v>
      </c>
      <c r="G128" s="319">
        <v>0</v>
      </c>
      <c r="H128" s="319">
        <v>0</v>
      </c>
      <c r="I128" s="319">
        <f>V132/1000</f>
        <v>2500</v>
      </c>
      <c r="J128" s="319">
        <f>E128-D128</f>
        <v>2500</v>
      </c>
      <c r="K128" s="396"/>
      <c r="L128" s="397"/>
      <c r="M128" s="397"/>
      <c r="N128" s="398"/>
      <c r="O128" s="399"/>
      <c r="P128" s="398"/>
      <c r="Q128" s="400"/>
      <c r="R128" s="400"/>
      <c r="S128" s="400"/>
      <c r="T128" s="400"/>
      <c r="U128" s="399"/>
      <c r="V128" s="401"/>
    </row>
    <row r="129" spans="1:22" ht="15" customHeight="1">
      <c r="A129" s="243"/>
      <c r="B129" s="252"/>
      <c r="C129" s="258"/>
      <c r="D129" s="268"/>
      <c r="E129" s="290"/>
      <c r="F129" s="270"/>
      <c r="G129" s="291"/>
      <c r="H129" s="291"/>
      <c r="I129" s="290"/>
      <c r="J129" s="291"/>
      <c r="K129" s="292"/>
      <c r="L129" s="402" t="s">
        <v>270</v>
      </c>
      <c r="M129" s="402"/>
      <c r="N129" s="285"/>
      <c r="O129" s="275"/>
      <c r="P129" s="273"/>
      <c r="Q129" s="273"/>
      <c r="R129" s="273"/>
      <c r="S129" s="273"/>
      <c r="T129" s="273"/>
      <c r="U129" s="274"/>
      <c r="V129" s="276"/>
    </row>
    <row r="130" spans="1:22" ht="15" customHeight="1">
      <c r="A130" s="243"/>
      <c r="B130" s="252"/>
      <c r="C130" s="258"/>
      <c r="D130" s="268"/>
      <c r="E130" s="290"/>
      <c r="F130" s="270"/>
      <c r="G130" s="291"/>
      <c r="H130" s="291"/>
      <c r="I130" s="290"/>
      <c r="J130" s="291"/>
      <c r="K130" s="292"/>
      <c r="L130" s="378" t="s">
        <v>271</v>
      </c>
      <c r="M130" s="378"/>
      <c r="N130" s="273">
        <v>500000</v>
      </c>
      <c r="O130" s="275"/>
      <c r="P130" s="273"/>
      <c r="Q130" s="273"/>
      <c r="R130" s="273"/>
      <c r="S130" s="273">
        <v>4</v>
      </c>
      <c r="T130" s="273" t="s">
        <v>265</v>
      </c>
      <c r="U130" s="274" t="s">
        <v>165</v>
      </c>
      <c r="V130" s="276">
        <f>N130*S130</f>
        <v>2000000</v>
      </c>
    </row>
    <row r="131" spans="1:22" ht="15" customHeight="1">
      <c r="A131" s="243"/>
      <c r="B131" s="252"/>
      <c r="C131" s="258"/>
      <c r="D131" s="268"/>
      <c r="E131" s="290"/>
      <c r="F131" s="270"/>
      <c r="G131" s="291"/>
      <c r="H131" s="291"/>
      <c r="I131" s="290"/>
      <c r="J131" s="291"/>
      <c r="K131" s="292"/>
      <c r="L131" s="379" t="s">
        <v>305</v>
      </c>
      <c r="M131" s="379"/>
      <c r="N131" s="273"/>
      <c r="O131" s="275"/>
      <c r="P131" s="273"/>
      <c r="Q131" s="273"/>
      <c r="R131" s="273"/>
      <c r="S131" s="273"/>
      <c r="T131" s="273"/>
      <c r="U131" s="274" t="s">
        <v>36</v>
      </c>
      <c r="V131" s="276">
        <v>500000</v>
      </c>
    </row>
    <row r="132" spans="1:22" ht="15" customHeight="1">
      <c r="A132" s="243"/>
      <c r="B132" s="252"/>
      <c r="C132" s="258"/>
      <c r="D132" s="268"/>
      <c r="E132" s="290"/>
      <c r="F132" s="270"/>
      <c r="G132" s="291"/>
      <c r="H132" s="291"/>
      <c r="I132" s="290"/>
      <c r="J132" s="291"/>
      <c r="K132" s="292"/>
      <c r="L132" s="277"/>
      <c r="M132" s="277"/>
      <c r="N132" s="273"/>
      <c r="O132" s="275"/>
      <c r="P132" s="273"/>
      <c r="Q132" s="286"/>
      <c r="R132" s="286"/>
      <c r="S132" s="281" t="s">
        <v>34</v>
      </c>
      <c r="T132" s="380"/>
      <c r="U132" s="314"/>
      <c r="V132" s="381">
        <f>SUM(V130:V131)</f>
        <v>2500000</v>
      </c>
    </row>
    <row r="133" spans="1:22" ht="15" customHeight="1">
      <c r="A133" s="243"/>
      <c r="B133" s="252"/>
      <c r="C133" s="295" t="s">
        <v>74</v>
      </c>
      <c r="D133" s="253">
        <v>0</v>
      </c>
      <c r="E133" s="254">
        <f>SUM(F133:I133)</f>
        <v>1800</v>
      </c>
      <c r="F133" s="254">
        <v>0</v>
      </c>
      <c r="G133" s="254">
        <v>0</v>
      </c>
      <c r="H133" s="254">
        <v>0</v>
      </c>
      <c r="I133" s="254">
        <f>V137/1000</f>
        <v>1800</v>
      </c>
      <c r="J133" s="254">
        <f>E133-D133</f>
        <v>1800</v>
      </c>
      <c r="K133" s="346"/>
      <c r="L133" s="74"/>
      <c r="M133" s="74"/>
      <c r="N133" s="300"/>
      <c r="O133" s="382"/>
      <c r="P133" s="300"/>
      <c r="Q133" s="75"/>
      <c r="R133" s="75"/>
      <c r="S133" s="75"/>
      <c r="T133" s="75"/>
      <c r="U133" s="382"/>
      <c r="V133" s="383"/>
    </row>
    <row r="134" spans="1:22" ht="15" customHeight="1">
      <c r="A134" s="243"/>
      <c r="B134" s="252"/>
      <c r="C134" s="258"/>
      <c r="D134" s="259"/>
      <c r="E134" s="260"/>
      <c r="F134" s="349"/>
      <c r="G134" s="261"/>
      <c r="H134" s="261"/>
      <c r="I134" s="260"/>
      <c r="J134" s="261"/>
      <c r="K134" s="366"/>
      <c r="L134" s="263" t="s">
        <v>272</v>
      </c>
      <c r="M134" s="263"/>
      <c r="N134" s="326"/>
      <c r="O134" s="384"/>
      <c r="P134" s="328"/>
      <c r="Q134" s="371"/>
      <c r="R134" s="371"/>
      <c r="S134" s="371"/>
      <c r="T134" s="371"/>
      <c r="U134" s="384"/>
      <c r="V134" s="385"/>
    </row>
    <row r="135" spans="1:22" ht="15" customHeight="1">
      <c r="A135" s="243"/>
      <c r="B135" s="252"/>
      <c r="C135" s="258"/>
      <c r="D135" s="268"/>
      <c r="E135" s="290"/>
      <c r="F135" s="291"/>
      <c r="G135" s="291"/>
      <c r="H135" s="291"/>
      <c r="I135" s="290"/>
      <c r="J135" s="291"/>
      <c r="K135" s="292"/>
      <c r="L135" s="277" t="s">
        <v>273</v>
      </c>
      <c r="M135" s="277"/>
      <c r="N135" s="273">
        <v>100000</v>
      </c>
      <c r="O135" s="275" t="s">
        <v>149</v>
      </c>
      <c r="P135" s="273"/>
      <c r="Q135" s="374"/>
      <c r="R135" s="286"/>
      <c r="S135" s="286">
        <v>12</v>
      </c>
      <c r="T135" s="286" t="s">
        <v>153</v>
      </c>
      <c r="U135" s="275" t="s">
        <v>151</v>
      </c>
      <c r="V135" s="375">
        <f>N135*S135</f>
        <v>1200000</v>
      </c>
    </row>
    <row r="136" spans="1:22" ht="15" customHeight="1">
      <c r="A136" s="243"/>
      <c r="B136" s="313"/>
      <c r="C136" s="252"/>
      <c r="D136" s="268"/>
      <c r="E136" s="290"/>
      <c r="F136" s="291"/>
      <c r="G136" s="291"/>
      <c r="H136" s="291"/>
      <c r="I136" s="290"/>
      <c r="J136" s="291"/>
      <c r="K136" s="292"/>
      <c r="L136" s="277" t="s">
        <v>274</v>
      </c>
      <c r="M136" s="277"/>
      <c r="N136" s="273">
        <v>50000</v>
      </c>
      <c r="O136" s="275" t="s">
        <v>149</v>
      </c>
      <c r="P136" s="273"/>
      <c r="Q136" s="273"/>
      <c r="R136" s="273"/>
      <c r="S136" s="286">
        <v>12</v>
      </c>
      <c r="T136" s="286" t="s">
        <v>153</v>
      </c>
      <c r="U136" s="275" t="s">
        <v>151</v>
      </c>
      <c r="V136" s="375">
        <f>N136*S136</f>
        <v>600000</v>
      </c>
    </row>
    <row r="137" spans="1:22" ht="15" customHeight="1">
      <c r="A137" s="243"/>
      <c r="B137" s="252"/>
      <c r="C137" s="258"/>
      <c r="D137" s="268"/>
      <c r="E137" s="290"/>
      <c r="F137" s="291"/>
      <c r="G137" s="291"/>
      <c r="H137" s="291"/>
      <c r="I137" s="290"/>
      <c r="J137" s="291"/>
      <c r="K137" s="292"/>
      <c r="L137" s="277"/>
      <c r="M137" s="277"/>
      <c r="N137" s="273"/>
      <c r="O137" s="275"/>
      <c r="P137" s="273"/>
      <c r="Q137" s="273"/>
      <c r="R137" s="273"/>
      <c r="S137" s="281" t="s">
        <v>34</v>
      </c>
      <c r="T137" s="380"/>
      <c r="U137" s="314"/>
      <c r="V137" s="381">
        <f>SUM(V135:V136)</f>
        <v>1800000</v>
      </c>
    </row>
    <row r="138" spans="1:22" ht="15" customHeight="1">
      <c r="A138" s="235" t="s">
        <v>75</v>
      </c>
      <c r="B138" s="236" t="s">
        <v>218</v>
      </c>
      <c r="C138" s="237"/>
      <c r="D138" s="387">
        <f>D139+D154</f>
        <v>0</v>
      </c>
      <c r="E138" s="388">
        <f>E139+E154</f>
        <v>17540</v>
      </c>
      <c r="F138" s="388">
        <f>F139+F154</f>
        <v>0</v>
      </c>
      <c r="G138" s="388">
        <f>G139+G154</f>
        <v>0</v>
      </c>
      <c r="H138" s="388">
        <f>H139+H154</f>
        <v>480</v>
      </c>
      <c r="I138" s="388">
        <f>I139+I154</f>
        <v>17060</v>
      </c>
      <c r="J138" s="388">
        <f>E138-D138</f>
        <v>17540</v>
      </c>
      <c r="K138" s="389"/>
      <c r="L138" s="240"/>
      <c r="M138" s="240"/>
      <c r="N138" s="390"/>
      <c r="O138" s="241"/>
      <c r="P138" s="390"/>
      <c r="Q138" s="392"/>
      <c r="R138" s="392"/>
      <c r="S138" s="392"/>
      <c r="T138" s="392"/>
      <c r="U138" s="391"/>
      <c r="V138" s="393"/>
    </row>
    <row r="139" spans="1:22" ht="15" customHeight="1">
      <c r="A139" s="243"/>
      <c r="B139" s="244" t="s">
        <v>62</v>
      </c>
      <c r="C139" s="245" t="s">
        <v>194</v>
      </c>
      <c r="D139" s="356">
        <f>D144+D140+D149</f>
        <v>0</v>
      </c>
      <c r="E139" s="356">
        <f>E144+E140+E149</f>
        <v>0</v>
      </c>
      <c r="F139" s="356">
        <f>F144+F140+F149</f>
        <v>0</v>
      </c>
      <c r="G139" s="356">
        <f>G144+G140+G149</f>
        <v>0</v>
      </c>
      <c r="H139" s="356">
        <f>H144+H140+H149</f>
        <v>0</v>
      </c>
      <c r="I139" s="356">
        <f>I144+I140+I149</f>
        <v>0</v>
      </c>
      <c r="J139" s="356">
        <f>E139-D139</f>
        <v>0</v>
      </c>
      <c r="K139" s="359"/>
      <c r="L139" s="249"/>
      <c r="M139" s="249"/>
      <c r="N139" s="361"/>
      <c r="O139" s="250"/>
      <c r="P139" s="361"/>
      <c r="Q139" s="360"/>
      <c r="R139" s="360"/>
      <c r="S139" s="360"/>
      <c r="T139" s="360"/>
      <c r="U139" s="394"/>
      <c r="V139" s="395"/>
    </row>
    <row r="140" spans="1:22" ht="15" customHeight="1">
      <c r="A140" s="243"/>
      <c r="B140" s="252"/>
      <c r="C140" s="295" t="s">
        <v>77</v>
      </c>
      <c r="D140" s="367">
        <v>0</v>
      </c>
      <c r="E140" s="319">
        <f>SUM(F140:I140)</f>
        <v>0</v>
      </c>
      <c r="F140" s="319">
        <v>0</v>
      </c>
      <c r="G140" s="319">
        <v>0</v>
      </c>
      <c r="H140" s="319">
        <v>0</v>
      </c>
      <c r="I140" s="319">
        <f>V143/1000</f>
        <v>0</v>
      </c>
      <c r="J140" s="319">
        <f>E140-D140</f>
        <v>0</v>
      </c>
      <c r="K140" s="396"/>
      <c r="L140" s="397"/>
      <c r="M140" s="397"/>
      <c r="N140" s="407"/>
      <c r="O140" s="399"/>
      <c r="P140" s="400"/>
      <c r="Q140" s="400"/>
      <c r="R140" s="400"/>
      <c r="S140" s="400"/>
      <c r="T140" s="400"/>
      <c r="U140" s="399"/>
      <c r="V140" s="408"/>
    </row>
    <row r="141" spans="1:22" ht="15" customHeight="1">
      <c r="A141" s="243"/>
      <c r="B141" s="252"/>
      <c r="C141" s="313"/>
      <c r="D141" s="268"/>
      <c r="E141" s="269"/>
      <c r="F141" s="291"/>
      <c r="G141" s="291"/>
      <c r="H141" s="291"/>
      <c r="I141" s="290"/>
      <c r="J141" s="270"/>
      <c r="K141" s="292"/>
      <c r="L141" s="305" t="s">
        <v>78</v>
      </c>
      <c r="M141" s="305"/>
      <c r="N141" s="307"/>
      <c r="O141" s="275"/>
      <c r="P141" s="277"/>
      <c r="Q141" s="277"/>
      <c r="R141" s="277"/>
      <c r="S141" s="277"/>
      <c r="T141" s="277"/>
      <c r="U141" s="308"/>
      <c r="V141" s="309"/>
    </row>
    <row r="142" spans="1:22" ht="15" customHeight="1">
      <c r="A142" s="243"/>
      <c r="B142" s="252"/>
      <c r="C142" s="258"/>
      <c r="D142" s="268"/>
      <c r="E142" s="290"/>
      <c r="F142" s="291"/>
      <c r="G142" s="291"/>
      <c r="H142" s="291"/>
      <c r="I142" s="290"/>
      <c r="J142" s="291"/>
      <c r="K142" s="292"/>
      <c r="L142" s="277" t="s">
        <v>163</v>
      </c>
      <c r="M142" s="277"/>
      <c r="N142" s="280"/>
      <c r="O142" s="275"/>
      <c r="P142" s="286"/>
      <c r="Q142" s="374"/>
      <c r="R142" s="286"/>
      <c r="S142" s="286"/>
      <c r="T142" s="286"/>
      <c r="U142" s="275"/>
      <c r="V142" s="409"/>
    </row>
    <row r="143" spans="1:22" ht="15" customHeight="1">
      <c r="A143" s="243"/>
      <c r="B143" s="252"/>
      <c r="C143" s="258"/>
      <c r="D143" s="268"/>
      <c r="E143" s="290"/>
      <c r="F143" s="291"/>
      <c r="G143" s="291"/>
      <c r="H143" s="291"/>
      <c r="I143" s="290"/>
      <c r="J143" s="291"/>
      <c r="K143" s="292"/>
      <c r="L143" s="277"/>
      <c r="M143" s="277"/>
      <c r="N143" s="277"/>
      <c r="O143" s="275"/>
      <c r="P143" s="286"/>
      <c r="Q143" s="286"/>
      <c r="R143" s="286"/>
      <c r="S143" s="281" t="s">
        <v>34</v>
      </c>
      <c r="T143" s="380"/>
      <c r="U143" s="314"/>
      <c r="V143" s="381">
        <f>SUM(V142)</f>
        <v>0</v>
      </c>
    </row>
    <row r="144" spans="1:22" ht="15" customHeight="1">
      <c r="A144" s="243"/>
      <c r="B144" s="252"/>
      <c r="C144" s="295" t="s">
        <v>76</v>
      </c>
      <c r="D144" s="253">
        <v>0</v>
      </c>
      <c r="E144" s="254">
        <f>SUM(F144:I144)</f>
        <v>0</v>
      </c>
      <c r="F144" s="254">
        <v>0</v>
      </c>
      <c r="G144" s="254">
        <v>0</v>
      </c>
      <c r="H144" s="254">
        <v>0</v>
      </c>
      <c r="I144" s="254">
        <f>V148/1000</f>
        <v>0</v>
      </c>
      <c r="J144" s="254">
        <f>E144-D144</f>
        <v>0</v>
      </c>
      <c r="K144" s="346"/>
      <c r="L144" s="74"/>
      <c r="M144" s="74"/>
      <c r="N144" s="74"/>
      <c r="O144" s="256"/>
      <c r="P144" s="75"/>
      <c r="Q144" s="75"/>
      <c r="R144" s="75"/>
      <c r="S144" s="75"/>
      <c r="T144" s="75"/>
      <c r="U144" s="382"/>
      <c r="V144" s="403"/>
    </row>
    <row r="145" spans="1:22" ht="15" customHeight="1">
      <c r="A145" s="243"/>
      <c r="B145" s="252"/>
      <c r="C145" s="313"/>
      <c r="D145" s="259"/>
      <c r="E145" s="260"/>
      <c r="F145" s="349"/>
      <c r="G145" s="349"/>
      <c r="H145" s="349"/>
      <c r="I145" s="348"/>
      <c r="J145" s="261"/>
      <c r="K145" s="366"/>
      <c r="L145" s="263" t="s">
        <v>275</v>
      </c>
      <c r="M145" s="263"/>
      <c r="N145" s="404"/>
      <c r="O145" s="265"/>
      <c r="P145" s="371"/>
      <c r="Q145" s="371"/>
      <c r="R145" s="371"/>
      <c r="S145" s="371"/>
      <c r="T145" s="371"/>
      <c r="U145" s="384"/>
      <c r="V145" s="405"/>
    </row>
    <row r="146" spans="1:22" ht="15" customHeight="1">
      <c r="A146" s="243"/>
      <c r="B146" s="252"/>
      <c r="C146" s="258"/>
      <c r="D146" s="268"/>
      <c r="E146" s="290"/>
      <c r="F146" s="291"/>
      <c r="G146" s="291"/>
      <c r="H146" s="291"/>
      <c r="I146" s="290"/>
      <c r="J146" s="291"/>
      <c r="K146" s="292"/>
      <c r="L146" s="277" t="s">
        <v>160</v>
      </c>
      <c r="M146" s="277"/>
      <c r="N146" s="406"/>
      <c r="O146" s="275"/>
      <c r="P146" s="273"/>
      <c r="Q146" s="273"/>
      <c r="R146" s="273"/>
      <c r="S146" s="286"/>
      <c r="T146" s="286"/>
      <c r="U146" s="275"/>
      <c r="V146" s="375"/>
    </row>
    <row r="147" spans="1:22" ht="15" customHeight="1">
      <c r="A147" s="243"/>
      <c r="B147" s="252"/>
      <c r="C147" s="258"/>
      <c r="D147" s="268"/>
      <c r="E147" s="290"/>
      <c r="F147" s="291"/>
      <c r="G147" s="291"/>
      <c r="H147" s="291"/>
      <c r="I147" s="290"/>
      <c r="J147" s="291"/>
      <c r="K147" s="292"/>
      <c r="L147" s="277" t="s">
        <v>161</v>
      </c>
      <c r="M147" s="277"/>
      <c r="N147" s="406"/>
      <c r="O147" s="275"/>
      <c r="P147" s="273"/>
      <c r="Q147" s="273"/>
      <c r="R147" s="273"/>
      <c r="S147" s="286"/>
      <c r="T147" s="286"/>
      <c r="U147" s="275"/>
      <c r="V147" s="375"/>
    </row>
    <row r="148" spans="1:22" ht="15" customHeight="1">
      <c r="A148" s="243"/>
      <c r="B148" s="252"/>
      <c r="C148" s="258"/>
      <c r="D148" s="268"/>
      <c r="E148" s="290"/>
      <c r="F148" s="291"/>
      <c r="G148" s="291"/>
      <c r="H148" s="291"/>
      <c r="I148" s="290"/>
      <c r="J148" s="291"/>
      <c r="K148" s="292"/>
      <c r="L148" s="277"/>
      <c r="M148" s="277"/>
      <c r="N148" s="280"/>
      <c r="O148" s="275"/>
      <c r="P148" s="286"/>
      <c r="Q148" s="286"/>
      <c r="R148" s="286"/>
      <c r="S148" s="281" t="s">
        <v>34</v>
      </c>
      <c r="T148" s="380"/>
      <c r="U148" s="314"/>
      <c r="V148" s="381">
        <f>SUM(V146:V147)</f>
        <v>0</v>
      </c>
    </row>
    <row r="149" spans="1:22" ht="15" customHeight="1">
      <c r="A149" s="243"/>
      <c r="B149" s="252"/>
      <c r="C149" s="410" t="s">
        <v>79</v>
      </c>
      <c r="D149" s="253">
        <v>0</v>
      </c>
      <c r="E149" s="254">
        <f>SUM(F149:I149)</f>
        <v>0</v>
      </c>
      <c r="F149" s="254">
        <v>0</v>
      </c>
      <c r="G149" s="319">
        <v>0</v>
      </c>
      <c r="H149" s="319">
        <v>0</v>
      </c>
      <c r="I149" s="254">
        <f>V153/1000</f>
        <v>0</v>
      </c>
      <c r="J149" s="254">
        <f>E149-D149</f>
        <v>0</v>
      </c>
      <c r="K149" s="411"/>
      <c r="L149" s="412"/>
      <c r="M149" s="412"/>
      <c r="N149" s="412"/>
      <c r="O149" s="413"/>
      <c r="P149" s="414"/>
      <c r="Q149" s="414"/>
      <c r="R149" s="414"/>
      <c r="S149" s="414"/>
      <c r="T149" s="414"/>
      <c r="U149" s="413"/>
      <c r="V149" s="415"/>
    </row>
    <row r="150" spans="1:22" ht="15" customHeight="1">
      <c r="A150" s="243"/>
      <c r="B150" s="252"/>
      <c r="C150" s="258"/>
      <c r="D150" s="416"/>
      <c r="E150" s="260"/>
      <c r="F150" s="417"/>
      <c r="G150" s="291"/>
      <c r="H150" s="291"/>
      <c r="I150" s="418"/>
      <c r="J150" s="261"/>
      <c r="K150" s="419"/>
      <c r="L150" s="420" t="s">
        <v>80</v>
      </c>
      <c r="M150" s="420"/>
      <c r="N150" s="421"/>
      <c r="O150" s="422"/>
      <c r="P150" s="423"/>
      <c r="Q150" s="423"/>
      <c r="R150" s="423"/>
      <c r="S150" s="423"/>
      <c r="T150" s="423"/>
      <c r="U150" s="422"/>
      <c r="V150" s="424"/>
    </row>
    <row r="151" spans="1:22" ht="15" customHeight="1">
      <c r="A151" s="243"/>
      <c r="B151" s="252"/>
      <c r="C151" s="258"/>
      <c r="D151" s="268"/>
      <c r="E151" s="290"/>
      <c r="F151" s="291"/>
      <c r="G151" s="291"/>
      <c r="H151" s="291"/>
      <c r="I151" s="290"/>
      <c r="J151" s="291"/>
      <c r="K151" s="292"/>
      <c r="L151" s="277" t="s">
        <v>129</v>
      </c>
      <c r="M151" s="277"/>
      <c r="N151" s="280"/>
      <c r="O151" s="275"/>
      <c r="P151" s="286"/>
      <c r="Q151" s="374"/>
      <c r="R151" s="286"/>
      <c r="S151" s="286"/>
      <c r="T151" s="286"/>
      <c r="U151" s="275"/>
      <c r="V151" s="375"/>
    </row>
    <row r="152" spans="1:22" ht="15" customHeight="1">
      <c r="A152" s="243"/>
      <c r="B152" s="252"/>
      <c r="C152" s="258"/>
      <c r="D152" s="268"/>
      <c r="E152" s="290"/>
      <c r="F152" s="291"/>
      <c r="G152" s="291"/>
      <c r="H152" s="291"/>
      <c r="I152" s="290"/>
      <c r="J152" s="291"/>
      <c r="K152" s="292"/>
      <c r="L152" s="277" t="s">
        <v>346</v>
      </c>
      <c r="M152" s="277"/>
      <c r="N152" s="280"/>
      <c r="O152" s="275"/>
      <c r="P152" s="286"/>
      <c r="Q152" s="374"/>
      <c r="R152" s="286"/>
      <c r="S152" s="286"/>
      <c r="T152" s="286"/>
      <c r="U152" s="275"/>
      <c r="V152" s="375"/>
    </row>
    <row r="153" spans="1:22" ht="15" customHeight="1">
      <c r="A153" s="243"/>
      <c r="B153" s="252"/>
      <c r="C153" s="258"/>
      <c r="D153" s="425"/>
      <c r="E153" s="426"/>
      <c r="F153" s="427"/>
      <c r="G153" s="427"/>
      <c r="H153" s="427"/>
      <c r="I153" s="426"/>
      <c r="J153" s="427"/>
      <c r="K153" s="292"/>
      <c r="L153" s="277"/>
      <c r="M153" s="277"/>
      <c r="N153" s="277"/>
      <c r="O153" s="308"/>
      <c r="P153" s="286"/>
      <c r="Q153" s="286"/>
      <c r="R153" s="286"/>
      <c r="S153" s="281" t="s">
        <v>34</v>
      </c>
      <c r="T153" s="380"/>
      <c r="U153" s="314"/>
      <c r="V153" s="381">
        <f>SUM(V151)</f>
        <v>0</v>
      </c>
    </row>
    <row r="154" spans="1:22" ht="15" customHeight="1">
      <c r="A154" s="243"/>
      <c r="B154" s="244" t="s">
        <v>75</v>
      </c>
      <c r="C154" s="245" t="s">
        <v>194</v>
      </c>
      <c r="D154" s="428">
        <f t="shared" ref="D154:I154" si="5">D155+D162+D166+D170+D174</f>
        <v>0</v>
      </c>
      <c r="E154" s="428">
        <f t="shared" si="5"/>
        <v>17540</v>
      </c>
      <c r="F154" s="428">
        <f t="shared" si="5"/>
        <v>0</v>
      </c>
      <c r="G154" s="428">
        <f>G155+G162+G166+G170+G174</f>
        <v>0</v>
      </c>
      <c r="H154" s="428">
        <f>H155+H162+H166+H170+H174</f>
        <v>480</v>
      </c>
      <c r="I154" s="428">
        <f t="shared" si="5"/>
        <v>17060</v>
      </c>
      <c r="J154" s="429">
        <f>E154-D154</f>
        <v>17540</v>
      </c>
      <c r="K154" s="359"/>
      <c r="L154" s="249"/>
      <c r="M154" s="249"/>
      <c r="N154" s="249"/>
      <c r="O154" s="250"/>
      <c r="P154" s="360"/>
      <c r="Q154" s="360"/>
      <c r="R154" s="360"/>
      <c r="S154" s="360"/>
      <c r="T154" s="360"/>
      <c r="U154" s="394"/>
      <c r="V154" s="430"/>
    </row>
    <row r="155" spans="1:22" ht="15" customHeight="1">
      <c r="A155" s="243"/>
      <c r="B155" s="252"/>
      <c r="C155" s="410" t="s">
        <v>81</v>
      </c>
      <c r="D155" s="253">
        <v>0</v>
      </c>
      <c r="E155" s="254">
        <f>SUM(F155:I155)</f>
        <v>15600</v>
      </c>
      <c r="F155" s="254">
        <v>0</v>
      </c>
      <c r="G155" s="319">
        <v>0</v>
      </c>
      <c r="H155" s="319">
        <v>0</v>
      </c>
      <c r="I155" s="254">
        <f>(V161+V158)/1000</f>
        <v>15600</v>
      </c>
      <c r="J155" s="254">
        <f>E155-D155</f>
        <v>15600</v>
      </c>
      <c r="K155" s="411"/>
      <c r="L155" s="412"/>
      <c r="M155" s="412"/>
      <c r="N155" s="412"/>
      <c r="O155" s="431"/>
      <c r="P155" s="414"/>
      <c r="Q155" s="414"/>
      <c r="R155" s="414"/>
      <c r="S155" s="414"/>
      <c r="T155" s="414"/>
      <c r="U155" s="413"/>
      <c r="V155" s="432"/>
    </row>
    <row r="156" spans="1:22" ht="15" customHeight="1">
      <c r="A156" s="243"/>
      <c r="B156" s="252"/>
      <c r="C156" s="258"/>
      <c r="D156" s="259"/>
      <c r="E156" s="260"/>
      <c r="F156" s="261"/>
      <c r="G156" s="261"/>
      <c r="H156" s="261"/>
      <c r="I156" s="260"/>
      <c r="J156" s="261"/>
      <c r="K156" s="262"/>
      <c r="L156" s="350" t="s">
        <v>107</v>
      </c>
      <c r="M156" s="351"/>
      <c r="N156" s="326"/>
      <c r="O156" s="327"/>
      <c r="P156" s="328"/>
      <c r="Q156" s="328"/>
      <c r="R156" s="328"/>
      <c r="S156" s="328"/>
      <c r="T156" s="328"/>
      <c r="U156" s="384"/>
      <c r="V156" s="352"/>
    </row>
    <row r="157" spans="1:22" ht="15" customHeight="1">
      <c r="A157" s="243"/>
      <c r="B157" s="252"/>
      <c r="C157" s="258"/>
      <c r="D157" s="268"/>
      <c r="E157" s="269"/>
      <c r="F157" s="270"/>
      <c r="G157" s="270"/>
      <c r="H157" s="270"/>
      <c r="I157" s="269"/>
      <c r="J157" s="270"/>
      <c r="K157" s="271"/>
      <c r="L157" s="258" t="s">
        <v>132</v>
      </c>
      <c r="M157" s="286"/>
      <c r="N157" s="273">
        <v>200000</v>
      </c>
      <c r="O157" s="274" t="s">
        <v>149</v>
      </c>
      <c r="P157" s="273">
        <v>5</v>
      </c>
      <c r="Q157" s="315" t="s">
        <v>148</v>
      </c>
      <c r="R157" s="315" t="s">
        <v>152</v>
      </c>
      <c r="S157" s="273">
        <v>12</v>
      </c>
      <c r="T157" s="273" t="s">
        <v>51</v>
      </c>
      <c r="U157" s="275" t="s">
        <v>49</v>
      </c>
      <c r="V157" s="276">
        <f>N157*P157*S157</f>
        <v>12000000</v>
      </c>
    </row>
    <row r="158" spans="1:22" ht="15" customHeight="1">
      <c r="A158" s="243"/>
      <c r="B158" s="252"/>
      <c r="C158" s="258"/>
      <c r="D158" s="268"/>
      <c r="E158" s="269"/>
      <c r="F158" s="270"/>
      <c r="G158" s="270"/>
      <c r="H158" s="270"/>
      <c r="I158" s="269"/>
      <c r="J158" s="270"/>
      <c r="K158" s="271"/>
      <c r="L158" s="258"/>
      <c r="M158" s="286"/>
      <c r="N158" s="273"/>
      <c r="O158" s="274"/>
      <c r="P158" s="273"/>
      <c r="Q158" s="315"/>
      <c r="R158" s="315"/>
      <c r="S158" s="281" t="s">
        <v>34</v>
      </c>
      <c r="T158" s="293"/>
      <c r="U158" s="314"/>
      <c r="V158" s="282">
        <f>V157</f>
        <v>12000000</v>
      </c>
    </row>
    <row r="159" spans="1:22" ht="15" customHeight="1">
      <c r="A159" s="243"/>
      <c r="B159" s="252"/>
      <c r="C159" s="313"/>
      <c r="D159" s="268"/>
      <c r="E159" s="269"/>
      <c r="F159" s="291"/>
      <c r="G159" s="291"/>
      <c r="H159" s="291"/>
      <c r="I159" s="290"/>
      <c r="J159" s="270"/>
      <c r="K159" s="292"/>
      <c r="L159" s="305" t="s">
        <v>386</v>
      </c>
      <c r="M159" s="305"/>
      <c r="N159" s="307"/>
      <c r="O159" s="308"/>
      <c r="P159" s="286"/>
      <c r="Q159" s="286"/>
      <c r="R159" s="286"/>
      <c r="S159" s="286"/>
      <c r="T159" s="286"/>
      <c r="U159" s="275"/>
      <c r="V159" s="433"/>
    </row>
    <row r="160" spans="1:22" ht="15" customHeight="1">
      <c r="A160" s="243"/>
      <c r="B160" s="252"/>
      <c r="C160" s="313"/>
      <c r="D160" s="268"/>
      <c r="E160" s="290"/>
      <c r="F160" s="291"/>
      <c r="G160" s="291"/>
      <c r="H160" s="291"/>
      <c r="I160" s="290"/>
      <c r="J160" s="427"/>
      <c r="K160" s="292"/>
      <c r="L160" s="308" t="s">
        <v>304</v>
      </c>
      <c r="M160" s="277"/>
      <c r="N160" s="280">
        <v>300000</v>
      </c>
      <c r="O160" s="274" t="s">
        <v>278</v>
      </c>
      <c r="P160" s="273"/>
      <c r="Q160" s="273"/>
      <c r="R160" s="273"/>
      <c r="S160" s="277">
        <v>12</v>
      </c>
      <c r="T160" s="273" t="s">
        <v>277</v>
      </c>
      <c r="U160" s="274" t="s">
        <v>121</v>
      </c>
      <c r="V160" s="409">
        <f>N160*S160</f>
        <v>3600000</v>
      </c>
    </row>
    <row r="161" spans="1:22" ht="15" customHeight="1">
      <c r="A161" s="243"/>
      <c r="B161" s="252"/>
      <c r="C161" s="313"/>
      <c r="D161" s="268"/>
      <c r="E161" s="290"/>
      <c r="F161" s="291"/>
      <c r="G161" s="291"/>
      <c r="H161" s="291"/>
      <c r="I161" s="290"/>
      <c r="J161" s="427"/>
      <c r="K161" s="292"/>
      <c r="L161" s="308"/>
      <c r="M161" s="277"/>
      <c r="N161" s="280"/>
      <c r="O161" s="274"/>
      <c r="P161" s="273"/>
      <c r="Q161" s="273"/>
      <c r="R161" s="273"/>
      <c r="S161" s="281" t="s">
        <v>34</v>
      </c>
      <c r="T161" s="293"/>
      <c r="U161" s="294"/>
      <c r="V161" s="434">
        <f>SUM(V160:V160)</f>
        <v>3600000</v>
      </c>
    </row>
    <row r="162" spans="1:22" ht="15" customHeight="1">
      <c r="A162" s="243"/>
      <c r="B162" s="252"/>
      <c r="C162" s="295" t="s">
        <v>385</v>
      </c>
      <c r="D162" s="68">
        <v>0</v>
      </c>
      <c r="E162" s="254">
        <f>SUM(F162:I162)</f>
        <v>960</v>
      </c>
      <c r="F162" s="435">
        <v>0</v>
      </c>
      <c r="G162" s="435">
        <v>0</v>
      </c>
      <c r="H162" s="435">
        <v>0</v>
      </c>
      <c r="I162" s="435">
        <f>V165/1000</f>
        <v>960</v>
      </c>
      <c r="J162" s="435">
        <f>E162-D162</f>
        <v>960</v>
      </c>
      <c r="K162" s="346"/>
      <c r="L162" s="74"/>
      <c r="M162" s="74"/>
      <c r="N162" s="299"/>
      <c r="O162" s="301"/>
      <c r="P162" s="299"/>
      <c r="Q162" s="299"/>
      <c r="R162" s="299"/>
      <c r="S162" s="300"/>
      <c r="T162" s="300"/>
      <c r="U162" s="301"/>
      <c r="V162" s="322"/>
    </row>
    <row r="163" spans="1:22" ht="15" customHeight="1">
      <c r="A163" s="243"/>
      <c r="B163" s="252"/>
      <c r="C163" s="258"/>
      <c r="D163" s="436"/>
      <c r="E163" s="437"/>
      <c r="F163" s="417"/>
      <c r="G163" s="438"/>
      <c r="H163" s="438"/>
      <c r="I163" s="437"/>
      <c r="J163" s="438"/>
      <c r="K163" s="366"/>
      <c r="L163" s="263" t="s">
        <v>341</v>
      </c>
      <c r="M163" s="263"/>
      <c r="N163" s="264"/>
      <c r="O163" s="327"/>
      <c r="P163" s="439"/>
      <c r="Q163" s="439"/>
      <c r="R163" s="439"/>
      <c r="S163" s="328"/>
      <c r="T163" s="328"/>
      <c r="U163" s="327"/>
      <c r="V163" s="329"/>
    </row>
    <row r="164" spans="1:22" ht="15" customHeight="1">
      <c r="A164" s="243"/>
      <c r="B164" s="252"/>
      <c r="C164" s="258"/>
      <c r="D164" s="425"/>
      <c r="E164" s="426"/>
      <c r="F164" s="427"/>
      <c r="G164" s="427"/>
      <c r="H164" s="427"/>
      <c r="I164" s="426"/>
      <c r="J164" s="427"/>
      <c r="K164" s="292"/>
      <c r="L164" s="277" t="s">
        <v>279</v>
      </c>
      <c r="M164" s="277"/>
      <c r="N164" s="280">
        <v>80000</v>
      </c>
      <c r="O164" s="274" t="s">
        <v>35</v>
      </c>
      <c r="P164" s="273"/>
      <c r="Q164" s="273"/>
      <c r="R164" s="273"/>
      <c r="S164" s="273">
        <v>12</v>
      </c>
      <c r="T164" s="273" t="s">
        <v>268</v>
      </c>
      <c r="U164" s="274" t="s">
        <v>151</v>
      </c>
      <c r="V164" s="276">
        <f>N164*S164</f>
        <v>960000</v>
      </c>
    </row>
    <row r="165" spans="1:22" ht="15" customHeight="1">
      <c r="A165" s="243"/>
      <c r="B165" s="252"/>
      <c r="C165" s="258"/>
      <c r="D165" s="425"/>
      <c r="E165" s="426"/>
      <c r="F165" s="427"/>
      <c r="G165" s="427"/>
      <c r="H165" s="427"/>
      <c r="I165" s="426"/>
      <c r="J165" s="427"/>
      <c r="K165" s="292"/>
      <c r="L165" s="277"/>
      <c r="M165" s="277"/>
      <c r="N165" s="280"/>
      <c r="O165" s="274"/>
      <c r="P165" s="280"/>
      <c r="Q165" s="280"/>
      <c r="R165" s="280"/>
      <c r="S165" s="281" t="s">
        <v>34</v>
      </c>
      <c r="T165" s="293"/>
      <c r="U165" s="294"/>
      <c r="V165" s="339">
        <f>SUM(V164:V164)</f>
        <v>960000</v>
      </c>
    </row>
    <row r="166" spans="1:22" ht="15" customHeight="1">
      <c r="A166" s="243"/>
      <c r="B166" s="252"/>
      <c r="C166" s="295" t="s">
        <v>280</v>
      </c>
      <c r="D166" s="68">
        <v>0</v>
      </c>
      <c r="E166" s="254">
        <f>SUM(F166:I166)</f>
        <v>200</v>
      </c>
      <c r="F166" s="435">
        <v>0</v>
      </c>
      <c r="G166" s="435">
        <v>0</v>
      </c>
      <c r="H166" s="435">
        <v>0</v>
      </c>
      <c r="I166" s="435">
        <f>V169/1000</f>
        <v>200</v>
      </c>
      <c r="J166" s="435">
        <f>E166-D166</f>
        <v>200</v>
      </c>
      <c r="K166" s="346"/>
      <c r="L166" s="74"/>
      <c r="M166" s="74"/>
      <c r="N166" s="299"/>
      <c r="O166" s="301"/>
      <c r="P166" s="299"/>
      <c r="Q166" s="299"/>
      <c r="R166" s="299"/>
      <c r="S166" s="300"/>
      <c r="T166" s="300"/>
      <c r="U166" s="301"/>
      <c r="V166" s="322"/>
    </row>
    <row r="167" spans="1:22" ht="15" customHeight="1">
      <c r="A167" s="243"/>
      <c r="B167" s="252"/>
      <c r="C167" s="258"/>
      <c r="D167" s="436"/>
      <c r="E167" s="437"/>
      <c r="F167" s="417"/>
      <c r="G167" s="438"/>
      <c r="H167" s="438"/>
      <c r="I167" s="437"/>
      <c r="J167" s="349"/>
      <c r="K167" s="366"/>
      <c r="L167" s="263" t="s">
        <v>281</v>
      </c>
      <c r="M167" s="263"/>
      <c r="N167" s="264"/>
      <c r="O167" s="327"/>
      <c r="P167" s="439"/>
      <c r="Q167" s="439"/>
      <c r="R167" s="439"/>
      <c r="S167" s="328"/>
      <c r="T167" s="328"/>
      <c r="U167" s="327"/>
      <c r="V167" s="329"/>
    </row>
    <row r="168" spans="1:22" ht="15" customHeight="1">
      <c r="A168" s="243"/>
      <c r="B168" s="252"/>
      <c r="C168" s="258"/>
      <c r="D168" s="268"/>
      <c r="E168" s="269"/>
      <c r="F168" s="291"/>
      <c r="G168" s="427"/>
      <c r="H168" s="427"/>
      <c r="I168" s="426"/>
      <c r="J168" s="270"/>
      <c r="K168" s="292"/>
      <c r="L168" s="277" t="s">
        <v>342</v>
      </c>
      <c r="M168" s="277"/>
      <c r="N168" s="280"/>
      <c r="O168" s="274"/>
      <c r="P168" s="273"/>
      <c r="Q168" s="273"/>
      <c r="R168" s="273"/>
      <c r="S168" s="273"/>
      <c r="T168" s="273"/>
      <c r="U168" s="274" t="s">
        <v>121</v>
      </c>
      <c r="V168" s="276">
        <v>200000</v>
      </c>
    </row>
    <row r="169" spans="1:22" ht="15" customHeight="1">
      <c r="A169" s="243"/>
      <c r="B169" s="252"/>
      <c r="C169" s="258"/>
      <c r="D169" s="425"/>
      <c r="E169" s="426"/>
      <c r="F169" s="427"/>
      <c r="G169" s="427"/>
      <c r="H169" s="427"/>
      <c r="I169" s="426"/>
      <c r="J169" s="427"/>
      <c r="K169" s="292"/>
      <c r="L169" s="277"/>
      <c r="M169" s="277"/>
      <c r="N169" s="280"/>
      <c r="O169" s="279"/>
      <c r="P169" s="280"/>
      <c r="Q169" s="280"/>
      <c r="R169" s="280"/>
      <c r="S169" s="281" t="s">
        <v>34</v>
      </c>
      <c r="T169" s="293"/>
      <c r="U169" s="294"/>
      <c r="V169" s="339">
        <f>SUM(V168:V168)</f>
        <v>200000</v>
      </c>
    </row>
    <row r="170" spans="1:22" ht="15" customHeight="1">
      <c r="A170" s="243"/>
      <c r="B170" s="252"/>
      <c r="C170" s="295" t="s">
        <v>283</v>
      </c>
      <c r="D170" s="68">
        <v>0</v>
      </c>
      <c r="E170" s="254">
        <f>SUM(F170:I170)</f>
        <v>300</v>
      </c>
      <c r="F170" s="435">
        <v>0</v>
      </c>
      <c r="G170" s="435">
        <v>0</v>
      </c>
      <c r="H170" s="435">
        <v>0</v>
      </c>
      <c r="I170" s="435">
        <f>V173/1000</f>
        <v>300</v>
      </c>
      <c r="J170" s="435">
        <f>E170-D170</f>
        <v>300</v>
      </c>
      <c r="K170" s="346"/>
      <c r="L170" s="74"/>
      <c r="M170" s="74"/>
      <c r="N170" s="299"/>
      <c r="O170" s="301"/>
      <c r="P170" s="299"/>
      <c r="Q170" s="299"/>
      <c r="R170" s="299"/>
      <c r="S170" s="300"/>
      <c r="T170" s="300"/>
      <c r="U170" s="301"/>
      <c r="V170" s="322"/>
    </row>
    <row r="171" spans="1:22" ht="15" customHeight="1">
      <c r="A171" s="243"/>
      <c r="B171" s="252"/>
      <c r="C171" s="258"/>
      <c r="D171" s="436"/>
      <c r="E171" s="437"/>
      <c r="F171" s="417"/>
      <c r="G171" s="438"/>
      <c r="H171" s="438"/>
      <c r="I171" s="437"/>
      <c r="J171" s="438"/>
      <c r="K171" s="366"/>
      <c r="L171" s="263" t="s">
        <v>284</v>
      </c>
      <c r="M171" s="263"/>
      <c r="N171" s="264"/>
      <c r="O171" s="327"/>
      <c r="P171" s="439"/>
      <c r="Q171" s="439"/>
      <c r="R171" s="439"/>
      <c r="S171" s="328"/>
      <c r="T171" s="328"/>
      <c r="U171" s="327"/>
      <c r="V171" s="329"/>
    </row>
    <row r="172" spans="1:22" ht="15" customHeight="1">
      <c r="A172" s="243"/>
      <c r="B172" s="252"/>
      <c r="C172" s="258"/>
      <c r="D172" s="425"/>
      <c r="E172" s="426"/>
      <c r="F172" s="427"/>
      <c r="G172" s="427"/>
      <c r="H172" s="427"/>
      <c r="I172" s="426"/>
      <c r="J172" s="427"/>
      <c r="K172" s="292"/>
      <c r="L172" s="277" t="s">
        <v>282</v>
      </c>
      <c r="M172" s="277"/>
      <c r="N172" s="280">
        <v>50000</v>
      </c>
      <c r="O172" s="274" t="s">
        <v>35</v>
      </c>
      <c r="P172" s="273">
        <v>3</v>
      </c>
      <c r="Q172" s="273" t="s">
        <v>299</v>
      </c>
      <c r="R172" s="273" t="s">
        <v>297</v>
      </c>
      <c r="S172" s="273">
        <v>2</v>
      </c>
      <c r="T172" s="273" t="s">
        <v>306</v>
      </c>
      <c r="U172" s="274" t="s">
        <v>36</v>
      </c>
      <c r="V172" s="276">
        <f>N172*P172*S172</f>
        <v>300000</v>
      </c>
    </row>
    <row r="173" spans="1:22" ht="15" customHeight="1">
      <c r="A173" s="243"/>
      <c r="B173" s="252"/>
      <c r="C173" s="258"/>
      <c r="D173" s="425"/>
      <c r="E173" s="426"/>
      <c r="F173" s="427"/>
      <c r="G173" s="427"/>
      <c r="H173" s="427"/>
      <c r="I173" s="426"/>
      <c r="J173" s="427"/>
      <c r="K173" s="292"/>
      <c r="L173" s="277"/>
      <c r="M173" s="277"/>
      <c r="N173" s="280"/>
      <c r="O173" s="274"/>
      <c r="P173" s="273"/>
      <c r="Q173" s="273"/>
      <c r="R173" s="273"/>
      <c r="S173" s="281" t="s">
        <v>34</v>
      </c>
      <c r="T173" s="293"/>
      <c r="U173" s="294"/>
      <c r="V173" s="282">
        <f>SUM(V172:V172)</f>
        <v>300000</v>
      </c>
    </row>
    <row r="174" spans="1:22" s="12" customFormat="1" ht="15" customHeight="1">
      <c r="A174" s="333"/>
      <c r="B174" s="252"/>
      <c r="C174" s="342" t="s">
        <v>339</v>
      </c>
      <c r="D174" s="440">
        <v>0</v>
      </c>
      <c r="E174" s="254">
        <f>SUM(F174:I174)</f>
        <v>480</v>
      </c>
      <c r="F174" s="441">
        <v>0</v>
      </c>
      <c r="G174" s="441">
        <v>0</v>
      </c>
      <c r="H174" s="441">
        <f>(V178+V181)/1000</f>
        <v>480</v>
      </c>
      <c r="I174" s="442">
        <v>0</v>
      </c>
      <c r="J174" s="441">
        <f>E174-D174</f>
        <v>480</v>
      </c>
      <c r="K174" s="396"/>
      <c r="L174" s="397"/>
      <c r="M174" s="397"/>
      <c r="N174" s="397"/>
      <c r="O174" s="443"/>
      <c r="P174" s="397"/>
      <c r="Q174" s="397"/>
      <c r="R174" s="397"/>
      <c r="S174" s="400"/>
      <c r="T174" s="400"/>
      <c r="U174" s="399"/>
      <c r="V174" s="401"/>
    </row>
    <row r="175" spans="1:22" s="12" customFormat="1" ht="15" customHeight="1">
      <c r="A175" s="243"/>
      <c r="B175" s="252"/>
      <c r="C175" s="313"/>
      <c r="D175" s="259"/>
      <c r="E175" s="348"/>
      <c r="F175" s="349"/>
      <c r="G175" s="349"/>
      <c r="H175" s="349"/>
      <c r="I175" s="348"/>
      <c r="J175" s="349"/>
      <c r="K175" s="366"/>
      <c r="L175" s="263" t="s">
        <v>168</v>
      </c>
      <c r="M175" s="263"/>
      <c r="N175" s="404"/>
      <c r="O175" s="265"/>
      <c r="P175" s="266"/>
      <c r="Q175" s="266"/>
      <c r="R175" s="266"/>
      <c r="S175" s="371"/>
      <c r="T175" s="371"/>
      <c r="U175" s="384"/>
      <c r="V175" s="385"/>
    </row>
    <row r="176" spans="1:22" s="12" customFormat="1" ht="15" customHeight="1">
      <c r="A176" s="243"/>
      <c r="B176" s="252"/>
      <c r="C176" s="313"/>
      <c r="D176" s="268"/>
      <c r="E176" s="290"/>
      <c r="F176" s="291"/>
      <c r="G176" s="291"/>
      <c r="H176" s="291"/>
      <c r="I176" s="290"/>
      <c r="J176" s="291"/>
      <c r="K176" s="292"/>
      <c r="L176" s="277" t="s">
        <v>285</v>
      </c>
      <c r="M176" s="277"/>
      <c r="N176" s="406">
        <v>20000</v>
      </c>
      <c r="O176" s="275" t="s">
        <v>166</v>
      </c>
      <c r="P176" s="277"/>
      <c r="Q176" s="277"/>
      <c r="R176" s="277"/>
      <c r="S176" s="286">
        <v>12</v>
      </c>
      <c r="T176" s="286" t="s">
        <v>164</v>
      </c>
      <c r="U176" s="275" t="s">
        <v>165</v>
      </c>
      <c r="V176" s="375">
        <f>N176*S176</f>
        <v>240000</v>
      </c>
    </row>
    <row r="177" spans="1:24" s="12" customFormat="1" ht="15" customHeight="1">
      <c r="A177" s="243"/>
      <c r="B177" s="252"/>
      <c r="C177" s="313"/>
      <c r="D177" s="268"/>
      <c r="E177" s="290"/>
      <c r="F177" s="291"/>
      <c r="G177" s="291"/>
      <c r="H177" s="291"/>
      <c r="I177" s="290"/>
      <c r="J177" s="291"/>
      <c r="K177" s="292"/>
      <c r="L177" s="277" t="s">
        <v>388</v>
      </c>
      <c r="M177" s="277"/>
      <c r="N177" s="406">
        <v>10000</v>
      </c>
      <c r="O177" s="275" t="s">
        <v>389</v>
      </c>
      <c r="P177" s="277"/>
      <c r="Q177" s="277"/>
      <c r="R177" s="277"/>
      <c r="S177" s="286">
        <v>12</v>
      </c>
      <c r="T177" s="286" t="s">
        <v>390</v>
      </c>
      <c r="U177" s="275" t="s">
        <v>36</v>
      </c>
      <c r="V177" s="375">
        <f>N177*S177</f>
        <v>120000</v>
      </c>
    </row>
    <row r="178" spans="1:24" s="12" customFormat="1" ht="15" customHeight="1">
      <c r="A178" s="243"/>
      <c r="B178" s="252"/>
      <c r="C178" s="313"/>
      <c r="D178" s="268"/>
      <c r="E178" s="290"/>
      <c r="F178" s="291"/>
      <c r="G178" s="291"/>
      <c r="H178" s="291"/>
      <c r="I178" s="290"/>
      <c r="J178" s="291"/>
      <c r="K178" s="292"/>
      <c r="L178" s="277"/>
      <c r="M178" s="277"/>
      <c r="N178" s="406"/>
      <c r="O178" s="275"/>
      <c r="P178" s="277"/>
      <c r="Q178" s="277"/>
      <c r="R178" s="277"/>
      <c r="S178" s="380" t="s">
        <v>391</v>
      </c>
      <c r="T178" s="380"/>
      <c r="U178" s="314"/>
      <c r="V178" s="381">
        <f>SUM(V176:V177)</f>
        <v>360000</v>
      </c>
    </row>
    <row r="179" spans="1:24" s="12" customFormat="1" ht="15" customHeight="1">
      <c r="A179" s="243"/>
      <c r="B179" s="252"/>
      <c r="C179" s="313"/>
      <c r="D179" s="268"/>
      <c r="E179" s="290"/>
      <c r="F179" s="291"/>
      <c r="G179" s="291"/>
      <c r="H179" s="291"/>
      <c r="I179" s="290"/>
      <c r="J179" s="291"/>
      <c r="K179" s="292"/>
      <c r="L179" s="305" t="s">
        <v>387</v>
      </c>
      <c r="M179" s="277"/>
      <c r="N179" s="406"/>
      <c r="O179" s="275"/>
      <c r="P179" s="277"/>
      <c r="Q179" s="277"/>
      <c r="R179" s="277"/>
      <c r="S179" s="286"/>
      <c r="T179" s="286"/>
      <c r="U179" s="275"/>
      <c r="V179" s="375"/>
    </row>
    <row r="180" spans="1:24" s="12" customFormat="1" ht="15" customHeight="1">
      <c r="A180" s="243"/>
      <c r="B180" s="252"/>
      <c r="C180" s="313"/>
      <c r="D180" s="268"/>
      <c r="E180" s="290"/>
      <c r="F180" s="291"/>
      <c r="G180" s="291"/>
      <c r="H180" s="291"/>
      <c r="I180" s="290"/>
      <c r="J180" s="291"/>
      <c r="K180" s="292"/>
      <c r="L180" s="277" t="s">
        <v>392</v>
      </c>
      <c r="M180" s="277"/>
      <c r="N180" s="406">
        <v>10000</v>
      </c>
      <c r="O180" s="275" t="s">
        <v>93</v>
      </c>
      <c r="P180" s="277"/>
      <c r="Q180" s="277"/>
      <c r="R180" s="277"/>
      <c r="S180" s="286">
        <v>12</v>
      </c>
      <c r="T180" s="286" t="s">
        <v>268</v>
      </c>
      <c r="U180" s="275" t="s">
        <v>121</v>
      </c>
      <c r="V180" s="375">
        <f>N180*S180</f>
        <v>120000</v>
      </c>
    </row>
    <row r="181" spans="1:24" s="12" customFormat="1" ht="15" customHeight="1">
      <c r="A181" s="333"/>
      <c r="B181" s="252"/>
      <c r="C181" s="313"/>
      <c r="D181" s="268"/>
      <c r="E181" s="290"/>
      <c r="F181" s="291"/>
      <c r="G181" s="291"/>
      <c r="H181" s="291"/>
      <c r="I181" s="290"/>
      <c r="J181" s="291"/>
      <c r="K181" s="292"/>
      <c r="L181" s="277"/>
      <c r="M181" s="277"/>
      <c r="N181" s="406"/>
      <c r="O181" s="275"/>
      <c r="P181" s="277"/>
      <c r="Q181" s="277"/>
      <c r="R181" s="277"/>
      <c r="S181" s="281" t="s">
        <v>34</v>
      </c>
      <c r="T181" s="380"/>
      <c r="U181" s="314"/>
      <c r="V181" s="381">
        <f>SUM(V180)</f>
        <v>120000</v>
      </c>
    </row>
    <row r="182" spans="1:24" ht="15" customHeight="1">
      <c r="A182" s="243"/>
      <c r="B182" s="244" t="s">
        <v>286</v>
      </c>
      <c r="C182" s="245" t="s">
        <v>194</v>
      </c>
      <c r="D182" s="428">
        <f>D183</f>
        <v>0</v>
      </c>
      <c r="E182" s="428">
        <f t="shared" ref="E182:J182" si="6">E183</f>
        <v>0</v>
      </c>
      <c r="F182" s="428">
        <f t="shared" si="6"/>
        <v>0</v>
      </c>
      <c r="G182" s="428">
        <f>G183</f>
        <v>0</v>
      </c>
      <c r="H182" s="428">
        <f>H183</f>
        <v>0</v>
      </c>
      <c r="I182" s="428">
        <f t="shared" si="6"/>
        <v>0</v>
      </c>
      <c r="J182" s="444">
        <f t="shared" si="6"/>
        <v>0</v>
      </c>
      <c r="K182" s="359"/>
      <c r="L182" s="249"/>
      <c r="M182" s="249"/>
      <c r="N182" s="249"/>
      <c r="O182" s="250"/>
      <c r="P182" s="360"/>
      <c r="Q182" s="360"/>
      <c r="R182" s="360"/>
      <c r="S182" s="360"/>
      <c r="T182" s="360"/>
      <c r="U182" s="394"/>
      <c r="V182" s="430"/>
    </row>
    <row r="183" spans="1:24" ht="15" customHeight="1">
      <c r="A183" s="243"/>
      <c r="B183" s="252"/>
      <c r="C183" s="410" t="s">
        <v>108</v>
      </c>
      <c r="D183" s="367">
        <v>0</v>
      </c>
      <c r="E183" s="319">
        <f>SUM(F183:I183)</f>
        <v>0</v>
      </c>
      <c r="F183" s="319">
        <v>0</v>
      </c>
      <c r="G183" s="319">
        <v>0</v>
      </c>
      <c r="H183" s="319">
        <v>0</v>
      </c>
      <c r="I183" s="319">
        <f>V186/1000</f>
        <v>0</v>
      </c>
      <c r="J183" s="445">
        <f>E183-D183</f>
        <v>0</v>
      </c>
      <c r="K183" s="446"/>
      <c r="L183" s="447"/>
      <c r="M183" s="448"/>
      <c r="N183" s="448"/>
      <c r="O183" s="449"/>
      <c r="P183" s="448"/>
      <c r="Q183" s="448"/>
      <c r="R183" s="448"/>
      <c r="S183" s="448"/>
      <c r="T183" s="448"/>
      <c r="U183" s="450"/>
      <c r="V183" s="451"/>
    </row>
    <row r="184" spans="1:24" ht="15" customHeight="1">
      <c r="A184" s="243"/>
      <c r="B184" s="252"/>
      <c r="C184" s="258"/>
      <c r="D184" s="268"/>
      <c r="E184" s="269"/>
      <c r="F184" s="291"/>
      <c r="G184" s="291"/>
      <c r="H184" s="291"/>
      <c r="I184" s="290"/>
      <c r="J184" s="270"/>
      <c r="K184" s="452"/>
      <c r="L184" s="453" t="s">
        <v>287</v>
      </c>
      <c r="M184" s="277"/>
      <c r="N184" s="307"/>
      <c r="O184" s="275"/>
      <c r="P184" s="277"/>
      <c r="Q184" s="277"/>
      <c r="R184" s="277"/>
      <c r="S184" s="277"/>
      <c r="T184" s="277"/>
      <c r="U184" s="308"/>
      <c r="V184" s="309"/>
    </row>
    <row r="185" spans="1:24" ht="15" customHeight="1">
      <c r="A185" s="243"/>
      <c r="B185" s="252"/>
      <c r="C185" s="258"/>
      <c r="D185" s="425"/>
      <c r="E185" s="426"/>
      <c r="F185" s="427"/>
      <c r="G185" s="427"/>
      <c r="H185" s="427"/>
      <c r="I185" s="426"/>
      <c r="J185" s="427"/>
      <c r="K185" s="292"/>
      <c r="L185" s="277" t="s">
        <v>295</v>
      </c>
      <c r="M185" s="277"/>
      <c r="N185" s="280"/>
      <c r="O185" s="274"/>
      <c r="P185" s="273"/>
      <c r="Q185" s="273"/>
      <c r="R185" s="273"/>
      <c r="S185" s="277"/>
      <c r="T185" s="273"/>
      <c r="U185" s="274"/>
      <c r="V185" s="409"/>
    </row>
    <row r="186" spans="1:24" ht="15" customHeight="1">
      <c r="A186" s="243"/>
      <c r="B186" s="252"/>
      <c r="C186" s="258"/>
      <c r="D186" s="425"/>
      <c r="E186" s="426"/>
      <c r="F186" s="427"/>
      <c r="G186" s="427"/>
      <c r="H186" s="427"/>
      <c r="I186" s="426"/>
      <c r="J186" s="427"/>
      <c r="K186" s="292"/>
      <c r="L186" s="277"/>
      <c r="M186" s="277"/>
      <c r="N186" s="277"/>
      <c r="O186" s="275"/>
      <c r="P186" s="277"/>
      <c r="Q186" s="277"/>
      <c r="R186" s="277"/>
      <c r="S186" s="281" t="s">
        <v>34</v>
      </c>
      <c r="T186" s="380"/>
      <c r="U186" s="314"/>
      <c r="V186" s="282">
        <f>V185</f>
        <v>0</v>
      </c>
    </row>
    <row r="187" spans="1:24" ht="15" customHeight="1">
      <c r="A187" s="454" t="s">
        <v>82</v>
      </c>
      <c r="B187" s="236" t="s">
        <v>218</v>
      </c>
      <c r="C187" s="237"/>
      <c r="D187" s="455">
        <f>D188</f>
        <v>0</v>
      </c>
      <c r="E187" s="456">
        <f t="shared" ref="E187:I187" si="7">E188</f>
        <v>504.63</v>
      </c>
      <c r="F187" s="456">
        <f t="shared" si="7"/>
        <v>0</v>
      </c>
      <c r="G187" s="456">
        <f>G188</f>
        <v>0</v>
      </c>
      <c r="H187" s="456">
        <f>H188</f>
        <v>0</v>
      </c>
      <c r="I187" s="456">
        <f t="shared" si="7"/>
        <v>504.63</v>
      </c>
      <c r="J187" s="456">
        <f>E187-D187</f>
        <v>504.63</v>
      </c>
      <c r="K187" s="457"/>
      <c r="L187" s="458"/>
      <c r="M187" s="458"/>
      <c r="N187" s="458"/>
      <c r="O187" s="459"/>
      <c r="P187" s="458"/>
      <c r="Q187" s="458"/>
      <c r="R187" s="458"/>
      <c r="S187" s="460"/>
      <c r="T187" s="460"/>
      <c r="U187" s="459"/>
      <c r="V187" s="461"/>
    </row>
    <row r="188" spans="1:24" ht="15" customHeight="1">
      <c r="A188" s="243"/>
      <c r="B188" s="244" t="s">
        <v>117</v>
      </c>
      <c r="C188" s="245" t="s">
        <v>194</v>
      </c>
      <c r="D188" s="356">
        <f>D189</f>
        <v>0</v>
      </c>
      <c r="E188" s="357">
        <f t="shared" ref="E188:I188" si="8">E189</f>
        <v>504.63</v>
      </c>
      <c r="F188" s="357">
        <f t="shared" si="8"/>
        <v>0</v>
      </c>
      <c r="G188" s="357">
        <f>G189</f>
        <v>0</v>
      </c>
      <c r="H188" s="357">
        <f>H189</f>
        <v>0</v>
      </c>
      <c r="I188" s="357">
        <f t="shared" si="8"/>
        <v>504.63</v>
      </c>
      <c r="J188" s="357">
        <f>E188-D188</f>
        <v>504.63</v>
      </c>
      <c r="K188" s="359"/>
      <c r="L188" s="249"/>
      <c r="M188" s="249"/>
      <c r="N188" s="361"/>
      <c r="O188" s="394"/>
      <c r="P188" s="361"/>
      <c r="Q188" s="360"/>
      <c r="R188" s="360"/>
      <c r="S188" s="360"/>
      <c r="T188" s="360"/>
      <c r="U188" s="394"/>
      <c r="V188" s="395"/>
    </row>
    <row r="189" spans="1:24" ht="15" customHeight="1">
      <c r="A189" s="243"/>
      <c r="B189" s="252"/>
      <c r="C189" s="295" t="s">
        <v>117</v>
      </c>
      <c r="D189" s="253">
        <v>0</v>
      </c>
      <c r="E189" s="254">
        <f>SUM(F189:I189)</f>
        <v>504.63</v>
      </c>
      <c r="F189" s="254">
        <v>0</v>
      </c>
      <c r="G189" s="319">
        <v>0</v>
      </c>
      <c r="H189" s="319">
        <v>0</v>
      </c>
      <c r="I189" s="254">
        <f>V192/1000</f>
        <v>504.63</v>
      </c>
      <c r="J189" s="254">
        <f>E189-D189</f>
        <v>504.63</v>
      </c>
      <c r="K189" s="346"/>
      <c r="L189" s="74"/>
      <c r="M189" s="74"/>
      <c r="N189" s="300"/>
      <c r="O189" s="382"/>
      <c r="P189" s="300"/>
      <c r="Q189" s="75"/>
      <c r="R189" s="75"/>
      <c r="S189" s="75"/>
      <c r="T189" s="75"/>
      <c r="U189" s="382"/>
      <c r="V189" s="383"/>
      <c r="X189" s="13"/>
    </row>
    <row r="190" spans="1:24" ht="15" customHeight="1">
      <c r="A190" s="243"/>
      <c r="B190" s="252"/>
      <c r="C190" s="462"/>
      <c r="D190" s="416"/>
      <c r="E190" s="260"/>
      <c r="F190" s="417"/>
      <c r="G190" s="291"/>
      <c r="H190" s="291"/>
      <c r="I190" s="418"/>
      <c r="J190" s="261"/>
      <c r="K190" s="419"/>
      <c r="L190" s="420" t="s">
        <v>183</v>
      </c>
      <c r="M190" s="420"/>
      <c r="N190" s="421"/>
      <c r="O190" s="422"/>
      <c r="P190" s="463"/>
      <c r="Q190" s="463"/>
      <c r="R190" s="463"/>
      <c r="S190" s="423"/>
      <c r="T190" s="423"/>
      <c r="U190" s="422"/>
      <c r="V190" s="464"/>
      <c r="X190" s="13"/>
    </row>
    <row r="191" spans="1:24" ht="15" customHeight="1">
      <c r="A191" s="243"/>
      <c r="B191" s="252"/>
      <c r="C191" s="258"/>
      <c r="D191" s="268"/>
      <c r="E191" s="290"/>
      <c r="F191" s="291"/>
      <c r="G191" s="291"/>
      <c r="H191" s="291"/>
      <c r="I191" s="290"/>
      <c r="J191" s="291"/>
      <c r="K191" s="292"/>
      <c r="L191" s="277" t="s">
        <v>117</v>
      </c>
      <c r="M191" s="277"/>
      <c r="N191" s="280"/>
      <c r="O191" s="274"/>
      <c r="P191" s="280"/>
      <c r="Q191" s="280"/>
      <c r="R191" s="280"/>
      <c r="S191" s="273"/>
      <c r="T191" s="273"/>
      <c r="U191" s="274" t="s">
        <v>151</v>
      </c>
      <c r="V191" s="331">
        <v>504630</v>
      </c>
      <c r="X191" s="13"/>
    </row>
    <row r="192" spans="1:24" ht="15" customHeight="1">
      <c r="A192" s="243"/>
      <c r="B192" s="252"/>
      <c r="C192" s="258"/>
      <c r="D192" s="268"/>
      <c r="E192" s="290"/>
      <c r="F192" s="291"/>
      <c r="G192" s="291"/>
      <c r="H192" s="291"/>
      <c r="I192" s="290"/>
      <c r="J192" s="291"/>
      <c r="K192" s="292"/>
      <c r="L192" s="277"/>
      <c r="M192" s="277"/>
      <c r="N192" s="280"/>
      <c r="O192" s="274"/>
      <c r="P192" s="280"/>
      <c r="Q192" s="280"/>
      <c r="R192" s="280"/>
      <c r="S192" s="293" t="s">
        <v>171</v>
      </c>
      <c r="T192" s="293"/>
      <c r="U192" s="294"/>
      <c r="V192" s="339">
        <f>V191</f>
        <v>504630</v>
      </c>
      <c r="X192" s="13"/>
    </row>
    <row r="193" spans="1:24" ht="15" customHeight="1">
      <c r="A193" s="454" t="s">
        <v>249</v>
      </c>
      <c r="B193" s="236" t="s">
        <v>218</v>
      </c>
      <c r="C193" s="237"/>
      <c r="D193" s="465">
        <f>D194</f>
        <v>0</v>
      </c>
      <c r="E193" s="466">
        <f t="shared" ref="E193:I193" si="9">E194</f>
        <v>500</v>
      </c>
      <c r="F193" s="466">
        <f t="shared" si="9"/>
        <v>0</v>
      </c>
      <c r="G193" s="466">
        <f>G194</f>
        <v>0</v>
      </c>
      <c r="H193" s="466">
        <f>H194</f>
        <v>0</v>
      </c>
      <c r="I193" s="466">
        <f t="shared" si="9"/>
        <v>500</v>
      </c>
      <c r="J193" s="466">
        <f>E193-D193</f>
        <v>500</v>
      </c>
      <c r="K193" s="457"/>
      <c r="L193" s="458"/>
      <c r="M193" s="458"/>
      <c r="N193" s="467"/>
      <c r="O193" s="468"/>
      <c r="P193" s="467"/>
      <c r="Q193" s="467"/>
      <c r="R193" s="467"/>
      <c r="S193" s="469"/>
      <c r="T193" s="469"/>
      <c r="U193" s="468"/>
      <c r="V193" s="470"/>
      <c r="X193" s="13"/>
    </row>
    <row r="194" spans="1:24" ht="15" customHeight="1">
      <c r="A194" s="243"/>
      <c r="B194" s="244" t="s">
        <v>249</v>
      </c>
      <c r="C194" s="245" t="s">
        <v>194</v>
      </c>
      <c r="D194" s="356">
        <f>D195+D199</f>
        <v>0</v>
      </c>
      <c r="E194" s="357">
        <f t="shared" ref="E194:I194" si="10">E195+E199</f>
        <v>500</v>
      </c>
      <c r="F194" s="357">
        <f t="shared" si="10"/>
        <v>0</v>
      </c>
      <c r="G194" s="357">
        <f>G195+G199</f>
        <v>0</v>
      </c>
      <c r="H194" s="357">
        <f>H195+H199</f>
        <v>0</v>
      </c>
      <c r="I194" s="357">
        <f t="shared" si="10"/>
        <v>500</v>
      </c>
      <c r="J194" s="357">
        <f>E194-D194</f>
        <v>500</v>
      </c>
      <c r="K194" s="359"/>
      <c r="L194" s="249"/>
      <c r="M194" s="249"/>
      <c r="N194" s="361"/>
      <c r="O194" s="394"/>
      <c r="P194" s="361"/>
      <c r="Q194" s="360"/>
      <c r="R194" s="360"/>
      <c r="S194" s="360"/>
      <c r="T194" s="360"/>
      <c r="U194" s="394"/>
      <c r="V194" s="395"/>
    </row>
    <row r="195" spans="1:24" ht="15" customHeight="1">
      <c r="A195" s="243"/>
      <c r="B195" s="252"/>
      <c r="C195" s="295" t="s">
        <v>250</v>
      </c>
      <c r="D195" s="253">
        <v>0</v>
      </c>
      <c r="E195" s="254">
        <f>SUM(F195:I195)</f>
        <v>500</v>
      </c>
      <c r="F195" s="254">
        <v>0</v>
      </c>
      <c r="G195" s="319">
        <v>0</v>
      </c>
      <c r="H195" s="319">
        <v>0</v>
      </c>
      <c r="I195" s="254">
        <f>V198/1000</f>
        <v>500</v>
      </c>
      <c r="J195" s="254">
        <f>E195-D195</f>
        <v>500</v>
      </c>
      <c r="K195" s="346"/>
      <c r="L195" s="74"/>
      <c r="M195" s="74"/>
      <c r="N195" s="300"/>
      <c r="O195" s="382"/>
      <c r="P195" s="300"/>
      <c r="Q195" s="75"/>
      <c r="R195" s="75"/>
      <c r="S195" s="75"/>
      <c r="T195" s="75"/>
      <c r="U195" s="382"/>
      <c r="V195" s="383"/>
    </row>
    <row r="196" spans="1:24" ht="15" customHeight="1">
      <c r="A196" s="243"/>
      <c r="B196" s="252"/>
      <c r="C196" s="462"/>
      <c r="D196" s="416"/>
      <c r="E196" s="260"/>
      <c r="F196" s="417"/>
      <c r="G196" s="291"/>
      <c r="H196" s="291"/>
      <c r="I196" s="418"/>
      <c r="J196" s="261"/>
      <c r="K196" s="419"/>
      <c r="L196" s="420" t="s">
        <v>288</v>
      </c>
      <c r="M196" s="420"/>
      <c r="N196" s="421"/>
      <c r="O196" s="422"/>
      <c r="P196" s="463"/>
      <c r="Q196" s="463"/>
      <c r="R196" s="463"/>
      <c r="S196" s="423"/>
      <c r="T196" s="423"/>
      <c r="U196" s="422"/>
      <c r="V196" s="464"/>
    </row>
    <row r="197" spans="1:24" ht="15" customHeight="1">
      <c r="A197" s="243"/>
      <c r="B197" s="252"/>
      <c r="C197" s="258"/>
      <c r="D197" s="268"/>
      <c r="E197" s="290"/>
      <c r="F197" s="291"/>
      <c r="G197" s="291"/>
      <c r="H197" s="291"/>
      <c r="I197" s="290"/>
      <c r="J197" s="291"/>
      <c r="K197" s="292"/>
      <c r="L197" s="277" t="s">
        <v>293</v>
      </c>
      <c r="M197" s="277"/>
      <c r="N197" s="280"/>
      <c r="O197" s="274"/>
      <c r="P197" s="280"/>
      <c r="Q197" s="280"/>
      <c r="R197" s="280"/>
      <c r="S197" s="273"/>
      <c r="T197" s="273"/>
      <c r="U197" s="274" t="s">
        <v>121</v>
      </c>
      <c r="V197" s="331">
        <v>500000</v>
      </c>
    </row>
    <row r="198" spans="1:24" ht="15" customHeight="1">
      <c r="A198" s="243"/>
      <c r="B198" s="252"/>
      <c r="C198" s="258"/>
      <c r="D198" s="268"/>
      <c r="E198" s="290"/>
      <c r="F198" s="291"/>
      <c r="G198" s="291"/>
      <c r="H198" s="291"/>
      <c r="I198" s="290"/>
      <c r="J198" s="291"/>
      <c r="K198" s="292"/>
      <c r="L198" s="277"/>
      <c r="M198" s="277"/>
      <c r="N198" s="280"/>
      <c r="O198" s="274"/>
      <c r="P198" s="280"/>
      <c r="Q198" s="280"/>
      <c r="R198" s="280"/>
      <c r="S198" s="293" t="s">
        <v>171</v>
      </c>
      <c r="T198" s="293"/>
      <c r="U198" s="294"/>
      <c r="V198" s="339">
        <f>V197</f>
        <v>500000</v>
      </c>
    </row>
    <row r="199" spans="1:24" ht="15" customHeight="1">
      <c r="A199" s="243"/>
      <c r="B199" s="252"/>
      <c r="C199" s="295" t="s">
        <v>251</v>
      </c>
      <c r="D199" s="253">
        <v>0</v>
      </c>
      <c r="E199" s="254">
        <f>SUM(F199:I199)</f>
        <v>0</v>
      </c>
      <c r="F199" s="254">
        <v>0</v>
      </c>
      <c r="G199" s="319">
        <v>0</v>
      </c>
      <c r="H199" s="319">
        <v>0</v>
      </c>
      <c r="I199" s="254">
        <f>V202/1000</f>
        <v>0</v>
      </c>
      <c r="J199" s="254">
        <f>E199-D199</f>
        <v>0</v>
      </c>
      <c r="K199" s="346"/>
      <c r="L199" s="74"/>
      <c r="M199" s="74"/>
      <c r="N199" s="300"/>
      <c r="O199" s="382"/>
      <c r="P199" s="300"/>
      <c r="Q199" s="75"/>
      <c r="R199" s="75"/>
      <c r="S199" s="75"/>
      <c r="T199" s="75"/>
      <c r="U199" s="382"/>
      <c r="V199" s="383"/>
    </row>
    <row r="200" spans="1:24" ht="15" customHeight="1">
      <c r="A200" s="243"/>
      <c r="B200" s="252"/>
      <c r="C200" s="462"/>
      <c r="D200" s="416"/>
      <c r="E200" s="260"/>
      <c r="F200" s="417"/>
      <c r="G200" s="291"/>
      <c r="H200" s="291"/>
      <c r="I200" s="418"/>
      <c r="J200" s="261"/>
      <c r="K200" s="419"/>
      <c r="L200" s="420" t="s">
        <v>303</v>
      </c>
      <c r="M200" s="420"/>
      <c r="N200" s="421"/>
      <c r="O200" s="422"/>
      <c r="P200" s="463"/>
      <c r="Q200" s="463"/>
      <c r="R200" s="463"/>
      <c r="S200" s="423"/>
      <c r="T200" s="423"/>
      <c r="U200" s="422"/>
      <c r="V200" s="464"/>
    </row>
    <row r="201" spans="1:24" ht="15" customHeight="1">
      <c r="A201" s="243"/>
      <c r="B201" s="252"/>
      <c r="C201" s="258"/>
      <c r="D201" s="268"/>
      <c r="E201" s="290"/>
      <c r="F201" s="291"/>
      <c r="G201" s="291"/>
      <c r="H201" s="291"/>
      <c r="I201" s="290"/>
      <c r="J201" s="291"/>
      <c r="K201" s="292"/>
      <c r="L201" s="277" t="s">
        <v>294</v>
      </c>
      <c r="M201" s="277"/>
      <c r="N201" s="280"/>
      <c r="O201" s="274"/>
      <c r="P201" s="280"/>
      <c r="Q201" s="280"/>
      <c r="R201" s="280"/>
      <c r="S201" s="273"/>
      <c r="T201" s="273"/>
      <c r="U201" s="274" t="s">
        <v>121</v>
      </c>
      <c r="V201" s="331">
        <f>N201</f>
        <v>0</v>
      </c>
    </row>
    <row r="202" spans="1:24" ht="15" customHeight="1" thickBot="1">
      <c r="A202" s="471"/>
      <c r="B202" s="472"/>
      <c r="C202" s="473"/>
      <c r="D202" s="474"/>
      <c r="E202" s="475"/>
      <c r="F202" s="476"/>
      <c r="G202" s="476"/>
      <c r="H202" s="476"/>
      <c r="I202" s="475"/>
      <c r="J202" s="476"/>
      <c r="K202" s="477"/>
      <c r="L202" s="478"/>
      <c r="M202" s="478"/>
      <c r="N202" s="479"/>
      <c r="O202" s="480"/>
      <c r="P202" s="479"/>
      <c r="Q202" s="479"/>
      <c r="R202" s="479"/>
      <c r="S202" s="481" t="s">
        <v>171</v>
      </c>
      <c r="T202" s="481"/>
      <c r="U202" s="482"/>
      <c r="V202" s="483">
        <f>V201</f>
        <v>0</v>
      </c>
    </row>
    <row r="203" spans="1:24" ht="10.5" customHeight="1"/>
    <row r="204" spans="1:24" ht="10.5" customHeight="1"/>
    <row r="205" spans="1:24" ht="10.5" customHeight="1"/>
    <row r="206" spans="1:24" ht="10.5" customHeight="1"/>
    <row r="207" spans="1:24" ht="10.5" customHeight="1"/>
    <row r="208" spans="1:24" ht="10.5" customHeight="1"/>
    <row r="209" ht="10.5" customHeight="1"/>
    <row r="210" ht="10.5" customHeight="1"/>
    <row r="211" ht="10.5" customHeight="1"/>
    <row r="212" ht="10.5" customHeight="1"/>
    <row r="213" ht="10.5" customHeight="1"/>
    <row r="214" ht="10.5" customHeight="1"/>
    <row r="215" ht="10.5" customHeight="1"/>
    <row r="216" ht="10.5" customHeight="1"/>
    <row r="217" ht="10.5" customHeight="1"/>
    <row r="218" ht="10.5" customHeight="1"/>
    <row r="219" ht="10.5" customHeight="1"/>
    <row r="220" ht="10.5" customHeight="1"/>
    <row r="221" ht="10.5" customHeight="1"/>
    <row r="222" ht="10.5" customHeight="1"/>
    <row r="223" ht="10.5" customHeight="1"/>
    <row r="224" ht="10.5" customHeight="1"/>
    <row r="225" ht="10.5" customHeight="1"/>
    <row r="226" ht="10.5" customHeight="1"/>
    <row r="227" ht="10.5" customHeight="1"/>
    <row r="228" ht="10.5" customHeight="1"/>
    <row r="229" ht="10.5" customHeight="1"/>
    <row r="230" ht="10.5" customHeight="1"/>
    <row r="231" ht="10.5" customHeight="1"/>
    <row r="232" ht="10.5" customHeight="1"/>
    <row r="233" ht="10.5" customHeight="1"/>
    <row r="234" ht="10.5" customHeight="1"/>
    <row r="235" ht="10.5" customHeight="1"/>
    <row r="236" ht="10.5" customHeight="1"/>
    <row r="237" ht="10.5" customHeight="1"/>
    <row r="238" ht="10.5" customHeight="1"/>
    <row r="239" ht="10.5" customHeight="1"/>
    <row r="240" ht="10.5" customHeight="1"/>
    <row r="241" ht="10.5" customHeight="1"/>
    <row r="242" ht="10.5" customHeight="1"/>
    <row r="243" ht="10.5" customHeight="1"/>
    <row r="244" ht="10.5" customHeight="1"/>
    <row r="245" ht="10.5" customHeight="1"/>
    <row r="246" ht="10.5" customHeight="1"/>
    <row r="247" ht="10.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</sheetData>
  <mergeCells count="17">
    <mergeCell ref="A1:V1"/>
    <mergeCell ref="J4:J5"/>
    <mergeCell ref="K4:V5"/>
    <mergeCell ref="D4:D5"/>
    <mergeCell ref="E4:E5"/>
    <mergeCell ref="A3:V3"/>
    <mergeCell ref="F4:I4"/>
    <mergeCell ref="B7:C7"/>
    <mergeCell ref="B187:C187"/>
    <mergeCell ref="A6:C6"/>
    <mergeCell ref="A4:C4"/>
    <mergeCell ref="B193:C193"/>
    <mergeCell ref="B122:C122"/>
    <mergeCell ref="B138:C138"/>
    <mergeCell ref="L99:M99"/>
    <mergeCell ref="L130:M130"/>
    <mergeCell ref="L129:M129"/>
  </mergeCells>
  <phoneticPr fontId="1" type="noConversion"/>
  <pageMargins left="0.47244094488188981" right="0.47244094488188981" top="0.59055118110236227" bottom="0.59055118110236227" header="0.31496062992125984" footer="0.31496062992125984"/>
  <pageSetup paperSize="9" scale="79" fitToHeight="0" orientation="landscape" r:id="rId1"/>
  <rowBreaks count="1" manualBreakCount="1">
    <brk id="40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zoomScaleNormal="100" zoomScaleSheetLayoutView="100" workbookViewId="0">
      <selection activeCell="K5" sqref="K5"/>
    </sheetView>
  </sheetViews>
  <sheetFormatPr defaultRowHeight="11.25"/>
  <cols>
    <col min="1" max="1" width="3.75" style="208" customWidth="1"/>
    <col min="2" max="2" width="10.875" style="485" customWidth="1"/>
    <col min="3" max="3" width="7.5" style="485" customWidth="1"/>
    <col min="4" max="4" width="6.125" style="485" customWidth="1"/>
    <col min="5" max="5" width="10.875" style="485" customWidth="1"/>
    <col min="6" max="6" width="8.5" style="485" customWidth="1"/>
    <col min="7" max="9" width="11.25" style="208" customWidth="1"/>
    <col min="10" max="10" width="14" style="208" customWidth="1"/>
    <col min="11" max="11" width="13.75" style="208" customWidth="1"/>
    <col min="12" max="12" width="12.375" style="487" customWidth="1"/>
    <col min="13" max="17" width="11.25" style="208" customWidth="1"/>
    <col min="18" max="18" width="12" style="208" customWidth="1"/>
    <col min="19" max="19" width="12.75" style="208" customWidth="1"/>
    <col min="20" max="16384" width="9" style="208"/>
  </cols>
  <sheetData>
    <row r="1" spans="1:19" ht="38.25" customHeight="1">
      <c r="A1" s="488" t="s">
        <v>87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</row>
    <row r="2" spans="1:19" ht="15" customHeight="1">
      <c r="A2" s="489"/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</row>
    <row r="3" spans="1:19" ht="18.75" customHeight="1" thickBot="1">
      <c r="A3" s="490" t="s">
        <v>130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</row>
    <row r="4" spans="1:19" ht="34.5" customHeight="1">
      <c r="A4" s="491" t="s">
        <v>178</v>
      </c>
      <c r="B4" s="492" t="s">
        <v>88</v>
      </c>
      <c r="C4" s="492" t="s">
        <v>144</v>
      </c>
      <c r="D4" s="492" t="s">
        <v>89</v>
      </c>
      <c r="E4" s="493" t="s">
        <v>179</v>
      </c>
      <c r="F4" s="494" t="s">
        <v>142</v>
      </c>
      <c r="G4" s="495" t="s">
        <v>90</v>
      </c>
      <c r="H4" s="496" t="s">
        <v>91</v>
      </c>
      <c r="I4" s="496" t="s">
        <v>92</v>
      </c>
      <c r="J4" s="496" t="s">
        <v>98</v>
      </c>
      <c r="K4" s="497" t="s">
        <v>172</v>
      </c>
      <c r="L4" s="498" t="s">
        <v>364</v>
      </c>
      <c r="M4" s="499" t="s">
        <v>365</v>
      </c>
      <c r="N4" s="500" t="s">
        <v>366</v>
      </c>
      <c r="O4" s="500" t="s">
        <v>367</v>
      </c>
      <c r="P4" s="500" t="s">
        <v>368</v>
      </c>
      <c r="Q4" s="501" t="s">
        <v>369</v>
      </c>
      <c r="R4" s="502" t="s">
        <v>141</v>
      </c>
      <c r="S4" s="503" t="s">
        <v>146</v>
      </c>
    </row>
    <row r="5" spans="1:19" ht="22.5" customHeight="1">
      <c r="A5" s="504">
        <v>1</v>
      </c>
      <c r="B5" s="505" t="s">
        <v>143</v>
      </c>
      <c r="C5" s="505" t="s">
        <v>173</v>
      </c>
      <c r="D5" s="506">
        <v>0</v>
      </c>
      <c r="E5" s="507">
        <v>2200000</v>
      </c>
      <c r="F5" s="508">
        <v>12</v>
      </c>
      <c r="G5" s="509">
        <f>E5*F5</f>
        <v>26400000</v>
      </c>
      <c r="H5" s="510">
        <v>0</v>
      </c>
      <c r="I5" s="510">
        <v>0</v>
      </c>
      <c r="J5" s="510">
        <v>0</v>
      </c>
      <c r="K5" s="511">
        <f>SUM(G5:J5)</f>
        <v>26400000</v>
      </c>
      <c r="L5" s="512">
        <f>ROUND((K5/12),-1)</f>
        <v>2200000</v>
      </c>
      <c r="M5" s="513">
        <f>ROUND((K5*9%*1/2),-1)</f>
        <v>1188000</v>
      </c>
      <c r="N5" s="514">
        <f>ROUND((K5*6.86%*1/2),-1)</f>
        <v>905520</v>
      </c>
      <c r="O5" s="514">
        <f>ROUND((N5*11.52%*1/2),-1)</f>
        <v>52160</v>
      </c>
      <c r="P5" s="514">
        <v>0</v>
      </c>
      <c r="Q5" s="515">
        <f>ROUND((K5*0.763%),-1)</f>
        <v>201430</v>
      </c>
      <c r="R5" s="516">
        <f>SUM(M5:Q5)</f>
        <v>2347110</v>
      </c>
      <c r="S5" s="517">
        <f>K5+L5+R5</f>
        <v>30947110</v>
      </c>
    </row>
    <row r="6" spans="1:19" ht="22.5" customHeight="1">
      <c r="A6" s="518">
        <v>2</v>
      </c>
      <c r="B6" s="519" t="s">
        <v>174</v>
      </c>
      <c r="C6" s="519" t="s">
        <v>177</v>
      </c>
      <c r="D6" s="506">
        <v>0</v>
      </c>
      <c r="E6" s="507">
        <v>2000000</v>
      </c>
      <c r="F6" s="520">
        <v>12</v>
      </c>
      <c r="G6" s="509">
        <f>E6*F6</f>
        <v>24000000</v>
      </c>
      <c r="H6" s="521">
        <v>0</v>
      </c>
      <c r="I6" s="521">
        <v>0</v>
      </c>
      <c r="J6" s="521">
        <v>0</v>
      </c>
      <c r="K6" s="511">
        <f>SUM(G6:J6)</f>
        <v>24000000</v>
      </c>
      <c r="L6" s="512">
        <f>ROUND((K6/12),-1)</f>
        <v>2000000</v>
      </c>
      <c r="M6" s="522">
        <f>ROUND((K6*9%*1/2),-1)</f>
        <v>1080000</v>
      </c>
      <c r="N6" s="514">
        <f>ROUND((K6*6.86%*1/2),-1)</f>
        <v>823200</v>
      </c>
      <c r="O6" s="514">
        <f>ROUND((N6*11.52%*1/2),-1)</f>
        <v>47420</v>
      </c>
      <c r="P6" s="523">
        <f>ROUND((K6*1.05%),-1)</f>
        <v>252000</v>
      </c>
      <c r="Q6" s="515">
        <f>ROUND((K6*0.763%),-1)</f>
        <v>183120</v>
      </c>
      <c r="R6" s="516">
        <f>SUM(M6:Q6)</f>
        <v>2385740</v>
      </c>
      <c r="S6" s="517">
        <f>K6+L6+R6</f>
        <v>28385740</v>
      </c>
    </row>
    <row r="7" spans="1:19" ht="22.5" customHeight="1">
      <c r="A7" s="518">
        <v>3</v>
      </c>
      <c r="B7" s="519" t="s">
        <v>175</v>
      </c>
      <c r="C7" s="519" t="s">
        <v>176</v>
      </c>
      <c r="D7" s="506">
        <v>0</v>
      </c>
      <c r="E7" s="507">
        <v>1850000</v>
      </c>
      <c r="F7" s="520">
        <v>12</v>
      </c>
      <c r="G7" s="509">
        <f>E7*F7</f>
        <v>22200000</v>
      </c>
      <c r="H7" s="521">
        <v>0</v>
      </c>
      <c r="I7" s="524">
        <v>0</v>
      </c>
      <c r="J7" s="521">
        <v>0</v>
      </c>
      <c r="K7" s="511">
        <f>SUM(G7:J7)</f>
        <v>22200000</v>
      </c>
      <c r="L7" s="512">
        <f>ROUND((K7/12),-1)</f>
        <v>1850000</v>
      </c>
      <c r="M7" s="522">
        <f>ROUND((K7*9%*1/2),-1)</f>
        <v>999000</v>
      </c>
      <c r="N7" s="514">
        <f>ROUND((K7*6.86%*1/2),-1)</f>
        <v>761460</v>
      </c>
      <c r="O7" s="514">
        <f>ROUND((N7*11.52%*1/2),-1)</f>
        <v>43860</v>
      </c>
      <c r="P7" s="523">
        <f>ROUND((K7*1.05%),-1)</f>
        <v>233100</v>
      </c>
      <c r="Q7" s="515">
        <f>ROUND((K7*0.763%),-1)</f>
        <v>169390</v>
      </c>
      <c r="R7" s="516">
        <f>SUM(M7:Q7)</f>
        <v>2206810</v>
      </c>
      <c r="S7" s="517">
        <f>K7+L7+R7</f>
        <v>26256810</v>
      </c>
    </row>
    <row r="8" spans="1:19" ht="22.5" customHeight="1" thickBot="1">
      <c r="A8" s="525" t="s">
        <v>145</v>
      </c>
      <c r="B8" s="526"/>
      <c r="C8" s="526"/>
      <c r="D8" s="526"/>
      <c r="E8" s="526"/>
      <c r="F8" s="527"/>
      <c r="G8" s="528">
        <f t="shared" ref="G8:R8" si="0">SUM(G5:G7)</f>
        <v>72600000</v>
      </c>
      <c r="H8" s="529">
        <f t="shared" si="0"/>
        <v>0</v>
      </c>
      <c r="I8" s="529">
        <f t="shared" si="0"/>
        <v>0</v>
      </c>
      <c r="J8" s="529">
        <f t="shared" si="0"/>
        <v>0</v>
      </c>
      <c r="K8" s="530">
        <f t="shared" si="0"/>
        <v>72600000</v>
      </c>
      <c r="L8" s="531">
        <f t="shared" si="0"/>
        <v>6050000</v>
      </c>
      <c r="M8" s="532">
        <f t="shared" si="0"/>
        <v>3267000</v>
      </c>
      <c r="N8" s="533">
        <f t="shared" si="0"/>
        <v>2490180</v>
      </c>
      <c r="O8" s="533">
        <f t="shared" si="0"/>
        <v>143440</v>
      </c>
      <c r="P8" s="533">
        <f t="shared" si="0"/>
        <v>485100</v>
      </c>
      <c r="Q8" s="534">
        <f t="shared" si="0"/>
        <v>553940</v>
      </c>
      <c r="R8" s="530">
        <f t="shared" si="0"/>
        <v>6939660</v>
      </c>
      <c r="S8" s="530">
        <f>K8+L8+R8</f>
        <v>85589660</v>
      </c>
    </row>
    <row r="9" spans="1:19">
      <c r="G9" s="535"/>
      <c r="H9" s="535"/>
      <c r="I9" s="535"/>
      <c r="J9" s="535"/>
      <c r="K9" s="535"/>
      <c r="L9" s="486"/>
      <c r="M9" s="535"/>
      <c r="N9" s="535"/>
      <c r="O9" s="535"/>
      <c r="P9" s="535"/>
      <c r="Q9" s="535"/>
    </row>
    <row r="10" spans="1:19">
      <c r="G10" s="209"/>
      <c r="H10" s="209"/>
      <c r="I10" s="209"/>
      <c r="J10" s="209"/>
      <c r="K10" s="535"/>
      <c r="L10" s="486"/>
      <c r="M10" s="535"/>
      <c r="N10" s="535"/>
      <c r="O10" s="535"/>
      <c r="P10" s="535"/>
      <c r="Q10" s="535"/>
    </row>
    <row r="11" spans="1:19">
      <c r="G11" s="209"/>
      <c r="H11" s="209"/>
      <c r="K11" s="535"/>
      <c r="L11" s="486"/>
    </row>
    <row r="12" spans="1:19">
      <c r="K12" s="535"/>
      <c r="L12" s="486"/>
    </row>
    <row r="13" spans="1:19">
      <c r="K13" s="535"/>
      <c r="L13" s="486"/>
    </row>
    <row r="14" spans="1:19">
      <c r="K14" s="535"/>
      <c r="L14" s="486"/>
    </row>
    <row r="15" spans="1:19">
      <c r="K15" s="535"/>
      <c r="L15" s="486"/>
    </row>
    <row r="16" spans="1:19">
      <c r="K16" s="535"/>
    </row>
    <row r="17" spans="11:11">
      <c r="K17" s="535"/>
    </row>
    <row r="18" spans="11:11">
      <c r="K18" s="535"/>
    </row>
  </sheetData>
  <mergeCells count="3">
    <mergeCell ref="A8:F8"/>
    <mergeCell ref="A3:S3"/>
    <mergeCell ref="A1:S1"/>
  </mergeCells>
  <phoneticPr fontId="1" type="noConversion"/>
  <pageMargins left="0.47244094488188981" right="0.47244094488188981" top="0.59055118110236227" bottom="0.59055118110236227" header="0.31496062992125984" footer="0.31496062992125984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6</vt:i4>
      </vt:variant>
    </vt:vector>
  </HeadingPairs>
  <TitlesOfParts>
    <vt:vector size="12" baseType="lpstr">
      <vt:lpstr>표지</vt:lpstr>
      <vt:lpstr>예산총칙</vt:lpstr>
      <vt:lpstr>세입세출총괄</vt:lpstr>
      <vt:lpstr>세입예산서</vt:lpstr>
      <vt:lpstr>세출예산서</vt:lpstr>
      <vt:lpstr>종사자보수일람표</vt:lpstr>
      <vt:lpstr>세입세출총괄!Print_Area</vt:lpstr>
      <vt:lpstr>세입예산서!Print_Area</vt:lpstr>
      <vt:lpstr>세출예산서!Print_Area</vt:lpstr>
      <vt:lpstr>예산총칙!Print_Area</vt:lpstr>
      <vt:lpstr>종사자보수일람표!Print_Area</vt:lpstr>
      <vt:lpstr>표지!Print_Area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김원호</dc:creator>
  <cp:lastModifiedBy>song</cp:lastModifiedBy>
  <cp:lastPrinted>2021-01-22T08:44:51Z</cp:lastPrinted>
  <dcterms:created xsi:type="dcterms:W3CDTF">2013-06-05T09:35:26Z</dcterms:created>
  <dcterms:modified xsi:type="dcterms:W3CDTF">2021-02-15T11:46:10Z</dcterms:modified>
</cp:coreProperties>
</file>